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Китовское поселение\Открытость бюджетных данных\1 квартал\2024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Расходы!$1:$6</definedName>
    <definedName name="_xlnm.Print_Area" localSheetId="2">'Муниципальные программы ШМР'!$A$1:$K$17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G22" i="2"/>
  <c r="G7" i="2"/>
  <c r="K23" i="2"/>
  <c r="L23" i="2" s="1"/>
  <c r="J23" i="2"/>
  <c r="I23" i="2"/>
  <c r="F15" i="3" l="1"/>
  <c r="G15" i="3"/>
  <c r="D15" i="3" l="1"/>
  <c r="D17" i="3" s="1"/>
  <c r="C15" i="3"/>
  <c r="C17" i="3" s="1"/>
  <c r="E32" i="2"/>
  <c r="D32" i="2"/>
  <c r="E29" i="2"/>
  <c r="D29" i="2"/>
  <c r="E27" i="2"/>
  <c r="D27" i="2"/>
  <c r="E25" i="2"/>
  <c r="D25" i="2"/>
  <c r="E22" i="2"/>
  <c r="D22" i="2"/>
  <c r="E19" i="2"/>
  <c r="D19" i="2"/>
  <c r="E17" i="2"/>
  <c r="D17" i="2"/>
  <c r="E15" i="2"/>
  <c r="D15" i="2"/>
  <c r="E9" i="2"/>
  <c r="D9" i="2"/>
  <c r="E7" i="2"/>
  <c r="D7" i="2"/>
  <c r="E30" i="1"/>
  <c r="D30" i="1"/>
  <c r="E25" i="1"/>
  <c r="D25" i="1"/>
  <c r="E22" i="1"/>
  <c r="D22" i="1"/>
  <c r="E20" i="1"/>
  <c r="D20" i="1"/>
  <c r="E18" i="1"/>
  <c r="D18" i="1"/>
  <c r="E17" i="1"/>
  <c r="D17" i="1"/>
  <c r="E15" i="1" l="1"/>
  <c r="D15" i="1"/>
  <c r="I21" i="2"/>
  <c r="J24" i="1"/>
  <c r="K24" i="1" s="1"/>
  <c r="J21" i="1"/>
  <c r="K21" i="1" s="1"/>
  <c r="H7" i="3" l="1"/>
  <c r="H8" i="3"/>
  <c r="H9" i="3"/>
  <c r="H10" i="3"/>
  <c r="H11" i="3"/>
  <c r="H12" i="3"/>
  <c r="H13" i="3"/>
  <c r="H14" i="3"/>
  <c r="H16" i="3"/>
  <c r="H6" i="3"/>
  <c r="I33" i="2" l="1"/>
  <c r="I32" i="2" s="1"/>
  <c r="I31" i="2"/>
  <c r="I30" i="2"/>
  <c r="I28" i="2"/>
  <c r="I27" i="2" s="1"/>
  <c r="I26" i="2"/>
  <c r="I25" i="2" s="1"/>
  <c r="I24" i="2"/>
  <c r="I22" i="2" s="1"/>
  <c r="I20" i="2"/>
  <c r="I18" i="2"/>
  <c r="I17" i="2" s="1"/>
  <c r="I16" i="2"/>
  <c r="I15" i="2" s="1"/>
  <c r="I11" i="2"/>
  <c r="I12" i="2"/>
  <c r="I13" i="2"/>
  <c r="I14" i="2"/>
  <c r="I10" i="2"/>
  <c r="I29" i="2" l="1"/>
  <c r="I19" i="2"/>
  <c r="I9" i="2"/>
  <c r="E16" i="3"/>
  <c r="E14" i="3"/>
  <c r="E13" i="3"/>
  <c r="E12" i="3"/>
  <c r="E11" i="3"/>
  <c r="E10" i="3"/>
  <c r="E9" i="3"/>
  <c r="E8" i="3"/>
  <c r="E7" i="3"/>
  <c r="E6" i="3"/>
  <c r="G9" i="2"/>
  <c r="J11" i="2"/>
  <c r="J12" i="2"/>
  <c r="J10" i="2"/>
  <c r="E15" i="3" l="1"/>
  <c r="E17" i="3"/>
  <c r="F17" i="3" l="1"/>
  <c r="G17" i="3" l="1"/>
  <c r="H17" i="3" s="1"/>
  <c r="H15" i="3"/>
  <c r="I15" i="3"/>
  <c r="J15" i="3" s="1"/>
  <c r="K15" i="3" s="1"/>
  <c r="H29" i="2" l="1"/>
  <c r="G29" i="2"/>
  <c r="D35" i="2" l="1"/>
  <c r="I24" i="1" l="1"/>
  <c r="I23" i="1"/>
  <c r="H18" i="1"/>
  <c r="I10" i="3" l="1"/>
  <c r="G15" i="2"/>
  <c r="K24" i="2"/>
  <c r="L24" i="2" s="1"/>
  <c r="J24" i="2"/>
  <c r="J21" i="2"/>
  <c r="K18" i="2"/>
  <c r="L18" i="2" s="1"/>
  <c r="J18" i="2"/>
  <c r="K16" i="2"/>
  <c r="L16" i="2" s="1"/>
  <c r="J16" i="2"/>
  <c r="F16" i="2"/>
  <c r="H30" i="1"/>
  <c r="G30" i="1"/>
  <c r="H32" i="2"/>
  <c r="G32" i="2"/>
  <c r="H25" i="2"/>
  <c r="G25" i="2"/>
  <c r="H19" i="2"/>
  <c r="G19" i="2"/>
  <c r="F18" i="2"/>
  <c r="H17" i="2"/>
  <c r="G17" i="2"/>
  <c r="F13" i="2"/>
  <c r="F34" i="1"/>
  <c r="J32" i="1"/>
  <c r="K32" i="1" s="1"/>
  <c r="F32" i="1"/>
  <c r="J26" i="1"/>
  <c r="K26" i="1" s="1"/>
  <c r="I26" i="1"/>
  <c r="F26" i="1"/>
  <c r="J23" i="1"/>
  <c r="K23" i="1" s="1"/>
  <c r="F24" i="1"/>
  <c r="F23" i="1"/>
  <c r="H20" i="1"/>
  <c r="J20" i="1" s="1"/>
  <c r="K20" i="1" s="1"/>
  <c r="G20" i="1"/>
  <c r="I31" i="1"/>
  <c r="I34" i="1"/>
  <c r="H22" i="1"/>
  <c r="G22" i="1"/>
  <c r="K17" i="2" l="1"/>
  <c r="L17" i="2" s="1"/>
  <c r="J17" i="2"/>
  <c r="F22" i="1"/>
  <c r="I22" i="1"/>
  <c r="F25" i="1" l="1"/>
  <c r="F17" i="1" l="1"/>
  <c r="K10" i="2"/>
  <c r="K11" i="2"/>
  <c r="K14" i="2"/>
  <c r="K28" i="2"/>
  <c r="K30" i="2"/>
  <c r="J19" i="1"/>
  <c r="J27" i="1"/>
  <c r="J28" i="1"/>
  <c r="J31" i="1"/>
  <c r="J33" i="1"/>
  <c r="H25" i="1"/>
  <c r="G25" i="1"/>
  <c r="H17" i="1" l="1"/>
  <c r="H15" i="1" s="1"/>
  <c r="I25" i="1"/>
  <c r="J25" i="1"/>
  <c r="J22" i="1"/>
  <c r="K22" i="1" s="1"/>
  <c r="G18" i="1"/>
  <c r="G17" i="1" s="1"/>
  <c r="J17" i="1" l="1"/>
  <c r="K17" i="1" s="1"/>
  <c r="J18" i="1"/>
  <c r="I18" i="1"/>
  <c r="I17" i="1"/>
  <c r="I16" i="3"/>
  <c r="B16" i="3"/>
  <c r="I13" i="3"/>
  <c r="B13" i="3"/>
  <c r="I12" i="3"/>
  <c r="B12" i="3"/>
  <c r="I11" i="3"/>
  <c r="B11" i="3"/>
  <c r="J10" i="3"/>
  <c r="K10" i="3" s="1"/>
  <c r="B10" i="3"/>
  <c r="I9" i="3"/>
  <c r="B9" i="3"/>
  <c r="I8" i="3"/>
  <c r="B8" i="3"/>
  <c r="I7" i="3"/>
  <c r="B7" i="3"/>
  <c r="I6" i="3"/>
  <c r="B6" i="3"/>
  <c r="J7" i="3" l="1"/>
  <c r="K7" i="3" s="1"/>
  <c r="J16" i="3"/>
  <c r="K16" i="3" s="1"/>
  <c r="J8" i="3"/>
  <c r="K8" i="3" s="1"/>
  <c r="J6" i="3"/>
  <c r="K6" i="3" s="1"/>
  <c r="B17" i="3"/>
  <c r="I17" i="3"/>
  <c r="H9" i="2"/>
  <c r="K9" i="2" s="1"/>
  <c r="H27" i="2"/>
  <c r="H15" i="2"/>
  <c r="G27" i="2"/>
  <c r="J14" i="2"/>
  <c r="J26" i="2"/>
  <c r="J28" i="2"/>
  <c r="J30" i="2"/>
  <c r="J33" i="2"/>
  <c r="L10" i="2"/>
  <c r="L11" i="2"/>
  <c r="L14" i="2"/>
  <c r="L28" i="2"/>
  <c r="L30" i="2"/>
  <c r="F10" i="2"/>
  <c r="F11" i="2"/>
  <c r="F14" i="2"/>
  <c r="F20" i="2"/>
  <c r="F21" i="2"/>
  <c r="F24" i="2"/>
  <c r="F26" i="2"/>
  <c r="F28" i="2"/>
  <c r="F30" i="2"/>
  <c r="F33" i="2"/>
  <c r="J17" i="3" l="1"/>
  <c r="K17" i="3" s="1"/>
  <c r="H7" i="2"/>
  <c r="F15" i="2"/>
  <c r="K15" i="2"/>
  <c r="L15" i="2" s="1"/>
  <c r="J15" i="2"/>
  <c r="K27" i="2"/>
  <c r="L27" i="2" s="1"/>
  <c r="K22" i="2"/>
  <c r="L22" i="2" s="1"/>
  <c r="F25" i="2"/>
  <c r="J19" i="2"/>
  <c r="K29" i="2"/>
  <c r="L29" i="2" s="1"/>
  <c r="J32" i="2"/>
  <c r="F17" i="2"/>
  <c r="J27" i="2"/>
  <c r="F32" i="2"/>
  <c r="F27" i="2"/>
  <c r="F22" i="2"/>
  <c r="F19" i="2"/>
  <c r="L9" i="2"/>
  <c r="E35" i="2"/>
  <c r="F9" i="2"/>
  <c r="J22" i="2"/>
  <c r="J9" i="2"/>
  <c r="J29" i="2"/>
  <c r="J25" i="2"/>
  <c r="F29" i="2"/>
  <c r="H35" i="2" l="1"/>
  <c r="I7" i="2"/>
  <c r="K7" i="2"/>
  <c r="L7" i="2" s="1"/>
  <c r="F7" i="2"/>
  <c r="J7" i="2"/>
  <c r="J30" i="1"/>
  <c r="F30" i="1"/>
  <c r="K33" i="1"/>
  <c r="I33" i="1"/>
  <c r="F33" i="1"/>
  <c r="I32" i="1"/>
  <c r="K31" i="1"/>
  <c r="F31" i="1"/>
  <c r="K28" i="1"/>
  <c r="I28" i="1"/>
  <c r="F28" i="1"/>
  <c r="K27" i="1"/>
  <c r="I27" i="1"/>
  <c r="F27" i="1"/>
  <c r="K25" i="1"/>
  <c r="K19" i="1"/>
  <c r="I19" i="1"/>
  <c r="F19" i="1"/>
  <c r="K18" i="1"/>
  <c r="F18" i="1"/>
  <c r="I30" i="1" l="1"/>
  <c r="G15" i="1"/>
  <c r="G35" i="2" s="1"/>
  <c r="K30" i="1"/>
  <c r="F15" i="1"/>
  <c r="J15" i="1" l="1"/>
  <c r="K15" i="1" s="1"/>
  <c r="I15" i="1"/>
</calcChain>
</file>

<file path=xl/sharedStrings.xml><?xml version="1.0" encoding="utf-8"?>
<sst xmlns="http://schemas.openxmlformats.org/spreadsheetml/2006/main" count="278" uniqueCount="145">
  <si>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</si>
  <si>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</si>
  <si>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</si>
  <si>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</si>
  <si>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</si>
  <si>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</si>
  <si>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</si>
  <si>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</si>
  <si>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</si>
  <si>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</si>
  <si>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</si>
  <si>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</si>
  <si>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</si>
  <si>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</si>
  <si>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</si>
  <si>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</si>
  <si>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</si>
  <si>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</si>
  <si>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</si>
  <si>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</si>
  <si>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</si>
  <si>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</si>
  <si>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</si>
  <si>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</si>
  <si>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</si>
  <si>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</si>
  <si>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</si>
  <si>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</si>
  <si>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</si>
  <si>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</si>
  <si>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</si>
  <si>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</si>
  <si>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</si>
  <si>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</si>
  <si>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</si>
  <si>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</si>
  <si>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</si>
  <si>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</si>
  <si>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</si>
  <si>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</si>
  <si>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</si>
  <si>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</si>
  <si>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</si>
  <si>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</si>
  <si>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</si>
  <si>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</si>
  <si>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</si>
  <si>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</si>
  <si>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</si>
  <si>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</si>
  <si>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</si>
  <si>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</si>
  <si>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</si>
  <si>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</si>
  <si>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</si>
  <si>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</si>
  <si>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</si>
  <si>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</si>
  <si>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</si>
  <si>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</si>
  <si>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</si>
  <si>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</si>
  <si>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</si>
  <si>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</si>
  <si>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</si>
  <si>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</si>
  <si>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</si>
  <si>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</si>
  <si>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</si>
  <si>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</si>
  <si>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</si>
  <si>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</si>
  <si>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</si>
  <si>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</si>
  <si>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</si>
  <si>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</si>
  <si>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</si>
  <si>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</si>
  <si>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</si>
  <si>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</si>
  <si>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</si>
  <si>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</si>
  <si>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</si>
  <si>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</si>
  <si>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</si>
  <si>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</si>
  <si>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</si>
  <si>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</si>
  <si>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</si>
  <si>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</si>
  <si>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</si>
  <si>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</si>
  <si>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</si>
  <si>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</si>
  <si>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</si>
  <si>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</si>
  <si>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</si>
  <si>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</si>
  <si>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</si>
  <si>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Наименование</t>
  </si>
  <si>
    <t>Сумма, изменения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</si>
  <si>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</si>
  <si>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</si>
  <si>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</si>
  <si>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</si>
  <si>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</si>
  <si>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</si>
  <si>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</si>
  <si>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</si>
  <si>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</si>
  <si>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</si>
  <si>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</si>
  <si>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</si>
  <si>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</si>
  <si>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</si>
  <si>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</si>
  <si>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</si>
  <si>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</si>
  <si>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</si>
  <si>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</si>
  <si>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исполнение за 1 квартал</t>
  </si>
  <si>
    <t xml:space="preserve">        Другие вопросы в области социальной политики</t>
  </si>
  <si>
    <t xml:space="preserve"> 000 1006 0000000000 000</t>
  </si>
  <si>
    <t>Муниципальная программа «Улучшение условий и охраны труда в Китовском сельском поселении»</t>
  </si>
  <si>
    <t>Итого по муниципальным программам: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</si>
  <si>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</si>
  <si>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</si>
  <si>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Отклонение от Плана</t>
  </si>
  <si>
    <t>отклонение от Плана</t>
  </si>
  <si>
    <t xml:space="preserve">Муниципальная программа «Развитие массового спорта и физической культуры в Китовском сельском поселении» </t>
  </si>
  <si>
    <t xml:space="preserve">План 2023 год </t>
  </si>
  <si>
    <t>Исполнение за 1 квартал 2023 года</t>
  </si>
  <si>
    <t>Исполнение доходной части бюджета Китовского сельского поселения Шуйского муниципального района за 1 квартал 2024 года в сравнении с соответствующим периодом 2023 года</t>
  </si>
  <si>
    <t xml:space="preserve">План 2024 год </t>
  </si>
  <si>
    <t>Исполнение за 1 квартал 2024 года</t>
  </si>
  <si>
    <t>Исполнение за 1 квартал 2024 года к 1 кварталу 2023 года, %</t>
  </si>
  <si>
    <t>Рост/снижение за 1 квартал 2024 года к 1 кварталу 2023 года, %</t>
  </si>
  <si>
    <t xml:space="preserve">                                    Исполнение расходной части бюджета Китовского сельского поселения Шуйского муниципального района за 1 квартал 2024 года в сравнении с соответствующим периодом 2023 года</t>
  </si>
  <si>
    <t>Исполнение бюджета Китовского сельского поселения Шуйского муниципального района в разрезе муниципальных программ за 1 квартал 2024 года в сравнении с соответствующим периодом 2023 года</t>
  </si>
  <si>
    <t>2023 год, руб.</t>
  </si>
  <si>
    <t xml:space="preserve">2024 год, руб.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</si>
  <si>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</si>
  <si>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000 2080500010 0000 150</t>
  </si>
  <si>
    <t xml:space="preserve"> 000 0502 0000000000 000</t>
  </si>
  <si>
    <t xml:space="preserve">  Коммунальное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</si>
</sst>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5" fillId="0" borderId="0"/>
  </cellStyleXfs>
  <cellXfs count="150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1" fillId="0" borderId="0" xfId="51" applyFont="1"/>
    <xf numFmtId="0" fontId="14" fillId="0" borderId="37" xfId="51" applyFont="1" applyBorder="1" applyAlignment="1">
      <alignment horizontal="center" vertical="top" wrapText="1"/>
    </xf>
    <xf numFmtId="0" fontId="12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2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2" fontId="13" fillId="0" borderId="52" xfId="51" applyNumberFormat="1" applyFont="1" applyBorder="1" applyAlignment="1">
      <alignment horizontal="centerContinuous" vertical="center" wrapText="1"/>
    </xf>
    <xf numFmtId="0" fontId="13" fillId="0" borderId="50" xfId="51" applyFont="1" applyBorder="1" applyAlignment="1">
      <alignment horizontal="center" vertical="center" wrapText="1"/>
    </xf>
    <xf numFmtId="0" fontId="14" fillId="0" borderId="53" xfId="51" applyFont="1" applyBorder="1" applyAlignment="1">
      <alignment horizontal="center" vertical="top" wrapText="1"/>
    </xf>
    <xf numFmtId="0" fontId="14" fillId="0" borderId="40" xfId="51" applyFont="1" applyBorder="1" applyAlignment="1">
      <alignment horizontal="center" vertical="top" wrapText="1"/>
    </xf>
    <xf numFmtId="0" fontId="14" fillId="0" borderId="49" xfId="51" applyFont="1" applyBorder="1" applyAlignment="1">
      <alignment horizontal="center" vertical="top" wrapText="1"/>
    </xf>
    <xf numFmtId="0" fontId="14" fillId="0" borderId="51" xfId="51" applyFont="1" applyBorder="1" applyAlignment="1">
      <alignment horizontal="center" vertical="top" wrapText="1"/>
    </xf>
    <xf numFmtId="0" fontId="13" fillId="0" borderId="42" xfId="51" applyFont="1" applyBorder="1" applyAlignment="1">
      <alignment horizontal="center" vertical="center" wrapText="1"/>
    </xf>
    <xf numFmtId="0" fontId="13" fillId="0" borderId="51" xfId="51" applyFont="1" applyBorder="1" applyAlignment="1">
      <alignment horizontal="center" vertical="center" wrapText="1"/>
    </xf>
    <xf numFmtId="0" fontId="12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" fontId="2" fillId="2" borderId="12" xfId="9" applyNumberFormat="1" applyFill="1" applyBorder="1" applyAlignment="1" applyProtection="1">
      <alignment horizontal="center" vertical="center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5" xfId="31" applyNumberFormat="1" applyBorder="1" applyProtection="1">
      <alignment horizontal="left" wrapText="1" indent="2"/>
    </xf>
    <xf numFmtId="49" fontId="7" fillId="0" borderId="56" xfId="30" applyNumberFormat="1" applyBorder="1" applyProtection="1">
      <alignment horizontal="center"/>
    </xf>
    <xf numFmtId="49" fontId="7" fillId="0" borderId="57" xfId="29" applyNumberFormat="1" applyBorder="1" applyProtection="1">
      <alignment horizontal="center"/>
    </xf>
    <xf numFmtId="4" fontId="7" fillId="3" borderId="57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165" fontId="10" fillId="7" borderId="39" xfId="51" applyNumberFormat="1" applyFont="1" applyFill="1" applyBorder="1" applyAlignment="1">
      <alignment horizontal="center" vertical="center" wrapText="1"/>
    </xf>
    <xf numFmtId="0" fontId="7" fillId="0" borderId="27" xfId="31" applyNumberFormat="1" applyAlignment="1" applyProtection="1">
      <alignment horizontal="left" wrapText="1"/>
    </xf>
    <xf numFmtId="0" fontId="10" fillId="0" borderId="38" xfId="51" applyFont="1" applyFill="1" applyBorder="1" applyAlignment="1">
      <alignment vertical="top" wrapText="1"/>
    </xf>
    <xf numFmtId="4" fontId="10" fillId="0" borderId="34" xfId="51" applyNumberFormat="1" applyFont="1" applyFill="1" applyBorder="1" applyAlignment="1">
      <alignment horizontal="center" vertical="center" wrapText="1"/>
    </xf>
    <xf numFmtId="165" fontId="10" fillId="0" borderId="39" xfId="51" applyNumberFormat="1" applyFont="1" applyFill="1" applyBorder="1" applyAlignment="1">
      <alignment horizontal="center" vertical="center" wrapText="1"/>
    </xf>
    <xf numFmtId="4" fontId="10" fillId="0" borderId="41" xfId="51" applyNumberFormat="1" applyFont="1" applyFill="1" applyBorder="1"/>
    <xf numFmtId="0" fontId="17" fillId="0" borderId="38" xfId="51" applyFont="1" applyFill="1" applyBorder="1" applyAlignment="1">
      <alignment vertical="top" wrapText="1"/>
    </xf>
    <xf numFmtId="4" fontId="17" fillId="0" borderId="41" xfId="51" applyNumberFormat="1" applyFont="1" applyFill="1" applyBorder="1" applyAlignment="1">
      <alignment horizontal="center" vertical="center" wrapText="1"/>
    </xf>
    <xf numFmtId="4" fontId="17" fillId="0" borderId="34" xfId="51" applyNumberFormat="1" applyFont="1" applyFill="1" applyBorder="1" applyAlignment="1">
      <alignment horizontal="center" vertical="center" wrapText="1"/>
    </xf>
    <xf numFmtId="0" fontId="18" fillId="0" borderId="0" xfId="51" applyFont="1" applyFill="1"/>
    <xf numFmtId="4" fontId="2" fillId="2" borderId="17" xfId="9" applyNumberFormat="1" applyFill="1" applyBorder="1" applyAlignment="1" applyProtection="1">
      <alignment horizontal="center" vertical="center"/>
    </xf>
    <xf numFmtId="4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62" xfId="5" applyNumberFormat="1" applyFont="1" applyBorder="1" applyProtection="1">
      <alignment horizontal="center" vertical="center" wrapText="1"/>
    </xf>
    <xf numFmtId="0" fontId="4" fillId="0" borderId="62" xfId="0" applyFont="1" applyBorder="1" applyAlignment="1" applyProtection="1">
      <alignment horizontal="center"/>
      <protection locked="0"/>
    </xf>
    <xf numFmtId="4" fontId="12" fillId="7" borderId="34" xfId="51" applyNumberFormat="1" applyFont="1" applyFill="1" applyBorder="1" applyAlignment="1">
      <alignment horizontal="center" vertical="center" wrapText="1"/>
    </xf>
    <xf numFmtId="2" fontId="13" fillId="0" borderId="54" xfId="51" applyNumberFormat="1" applyFont="1" applyBorder="1" applyAlignment="1">
      <alignment horizontal="center" vertical="center" wrapText="1"/>
    </xf>
    <xf numFmtId="4" fontId="12" fillId="0" borderId="34" xfId="51" applyNumberFormat="1" applyFont="1" applyFill="1" applyBorder="1" applyAlignment="1">
      <alignment horizontal="center" vertical="center" wrapText="1"/>
    </xf>
    <xf numFmtId="2" fontId="13" fillId="0" borderId="39" xfId="51" applyNumberFormat="1" applyFont="1" applyBorder="1" applyAlignment="1">
      <alignment horizontal="centerContinuous" vertical="center" wrapText="1"/>
    </xf>
    <xf numFmtId="4" fontId="2" fillId="5" borderId="3" xfId="9" applyNumberFormat="1" applyFill="1" applyBorder="1" applyAlignment="1" applyProtection="1">
      <alignment horizontal="center" vertical="center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1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0" fontId="7" fillId="0" borderId="58" xfId="27" applyNumberFormat="1" applyBorder="1" applyAlignment="1" applyProtection="1">
      <alignment horizontal="center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49" fontId="2" fillId="0" borderId="61" xfId="3" applyBorder="1" applyAlignment="1" applyProtection="1">
      <alignment horizontal="center" vertical="center" wrapText="1"/>
      <protection locked="0"/>
    </xf>
    <xf numFmtId="49" fontId="2" fillId="0" borderId="63" xfId="3" applyBorder="1" applyAlignment="1" applyProtection="1">
      <alignment horizontal="center" vertical="center" wrapText="1"/>
      <protection locked="0"/>
    </xf>
    <xf numFmtId="2" fontId="16" fillId="0" borderId="39" xfId="3" applyNumberFormat="1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2" fillId="0" borderId="31" xfId="51" applyFont="1" applyBorder="1" applyAlignment="1">
      <alignment horizontal="center" vertical="center" wrapText="1"/>
    </xf>
    <xf numFmtId="0" fontId="12" fillId="0" borderId="35" xfId="51" applyFont="1" applyBorder="1" applyAlignment="1">
      <alignment horizontal="center" vertical="center" wrapText="1"/>
    </xf>
    <xf numFmtId="0" fontId="12" fillId="0" borderId="32" xfId="51" applyFont="1" applyBorder="1" applyAlignment="1">
      <alignment horizontal="center" vertical="center" wrapText="1"/>
    </xf>
    <xf numFmtId="0" fontId="12" fillId="0" borderId="33" xfId="51" applyFont="1" applyBorder="1" applyAlignment="1">
      <alignment horizontal="center" vertical="center" wrapText="1"/>
    </xf>
    <xf numFmtId="0" fontId="12" fillId="0" borderId="34" xfId="51" applyFont="1" applyBorder="1" applyAlignment="1">
      <alignment horizontal="center" vertical="center" wrapText="1"/>
    </xf>
    <xf numFmtId="4" fontId="2" fillId="4" borderId="5" xfId="28" applyNumberFormat="1" applyFont="1" applyFill="1" applyProtection="1">
      <alignment horizontal="right"/>
    </xf>
    <xf numFmtId="49" fontId="2" fillId="0" borderId="5" xfId="29" applyNumberFormat="1" applyFont="1" applyProtection="1">
      <alignment horizontal="center"/>
    </xf>
    <xf numFmtId="0" fontId="2" fillId="0" borderId="27" xfId="31" applyNumberFormat="1" applyFont="1" applyProtection="1">
      <alignment horizontal="left" wrapText="1" indent="2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" zoomScaleNormal="100" workbookViewId="0">
      <selection activeCell="K35" sqref="K35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 x14ac:dyDescent="0.25">
      <c r="A1" s="124" t="s">
        <v>132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.7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idden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idden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idden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idden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idden="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idden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idden="1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 t="s">
        <v>105</v>
      </c>
    </row>
    <row r="12" spans="1:11" ht="15" customHeight="1" x14ac:dyDescent="0.25">
      <c r="A12" s="125" t="s">
        <v>0</v>
      </c>
      <c r="B12" s="125" t="s">
        <v>1</v>
      </c>
      <c r="C12" s="125" t="s">
        <v>2</v>
      </c>
      <c r="D12" s="121" t="s">
        <v>130</v>
      </c>
      <c r="E12" s="127" t="s">
        <v>131</v>
      </c>
      <c r="F12" s="129" t="s">
        <v>3</v>
      </c>
      <c r="G12" s="121" t="s">
        <v>133</v>
      </c>
      <c r="H12" s="127" t="s">
        <v>134</v>
      </c>
      <c r="I12" s="121" t="s">
        <v>3</v>
      </c>
      <c r="J12" s="121" t="s">
        <v>135</v>
      </c>
      <c r="K12" s="123" t="s">
        <v>136</v>
      </c>
    </row>
    <row r="13" spans="1:11" ht="53.25" customHeight="1" x14ac:dyDescent="0.25">
      <c r="A13" s="126"/>
      <c r="B13" s="126"/>
      <c r="C13" s="126"/>
      <c r="D13" s="122"/>
      <c r="E13" s="128"/>
      <c r="F13" s="130"/>
      <c r="G13" s="122"/>
      <c r="H13" s="128"/>
      <c r="I13" s="122"/>
      <c r="J13" s="122"/>
      <c r="K13" s="123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114" t="s">
        <v>10</v>
      </c>
      <c r="H14" s="114" t="s">
        <v>11</v>
      </c>
      <c r="I14" s="114" t="s">
        <v>12</v>
      </c>
      <c r="J14" s="114" t="s">
        <v>13</v>
      </c>
      <c r="K14" s="115">
        <v>11</v>
      </c>
    </row>
    <row r="15" spans="1:11" x14ac:dyDescent="0.25">
      <c r="A15" s="4" t="s">
        <v>14</v>
      </c>
      <c r="B15" s="5" t="s">
        <v>15</v>
      </c>
      <c r="C15" s="6" t="s">
        <v>16</v>
      </c>
      <c r="D15" s="112">
        <f>SUM(D17,D30)</f>
        <v>11590991.68</v>
      </c>
      <c r="E15" s="112">
        <f>SUM(E17,E30)</f>
        <v>2631323.96</v>
      </c>
      <c r="F15" s="74">
        <f>E15/D15*100</f>
        <v>22.701456722985071</v>
      </c>
      <c r="G15" s="112">
        <f>SUM(G17,G30)</f>
        <v>13394425.050000001</v>
      </c>
      <c r="H15" s="112">
        <f>SUM(H17,H30)</f>
        <v>4065780.1</v>
      </c>
      <c r="I15" s="112">
        <f>H15/G15*100</f>
        <v>30.354271160000255</v>
      </c>
      <c r="J15" s="112">
        <f>H15/E15*100</f>
        <v>154.51461552457417</v>
      </c>
      <c r="K15" s="113">
        <f>J15-100</f>
        <v>54.514615524574168</v>
      </c>
    </row>
    <row r="16" spans="1:11" x14ac:dyDescent="0.25">
      <c r="A16" s="7" t="s">
        <v>17</v>
      </c>
      <c r="B16" s="8"/>
      <c r="C16" s="9"/>
      <c r="D16" s="76"/>
      <c r="E16" s="76"/>
      <c r="F16" s="75"/>
      <c r="G16" s="76"/>
      <c r="H16" s="76"/>
      <c r="I16" s="77"/>
      <c r="J16" s="78"/>
      <c r="K16" s="79"/>
    </row>
    <row r="17" spans="1:11" x14ac:dyDescent="0.25">
      <c r="A17" s="10" t="s">
        <v>18</v>
      </c>
      <c r="B17" s="11" t="s">
        <v>15</v>
      </c>
      <c r="C17" s="12" t="s">
        <v>19</v>
      </c>
      <c r="D17" s="80">
        <f>SUM(D18,D22,D25,D27,D28,D29,D20)</f>
        <v>2271300</v>
      </c>
      <c r="E17" s="80">
        <f>SUM(E18,E22,E25,E27,E28,E29,E20)</f>
        <v>368428.65</v>
      </c>
      <c r="F17" s="81">
        <f t="shared" ref="F17:F26" si="0">E17/D17*100</f>
        <v>16.221047417778365</v>
      </c>
      <c r="G17" s="80">
        <f>SUM(G18,G22,G25,G27,G28,G29,G20)</f>
        <v>1976100</v>
      </c>
      <c r="H17" s="80">
        <f>SUM(H18,H22,H25,H27,H28,H29,H20)</f>
        <v>308766.34000000003</v>
      </c>
      <c r="I17" s="82">
        <f t="shared" ref="I17:I34" si="1">H17/G17*100</f>
        <v>15.625036182379434</v>
      </c>
      <c r="J17" s="82">
        <f t="shared" ref="J17:J23" si="2">H17/E17*100</f>
        <v>83.806278366245408</v>
      </c>
      <c r="K17" s="83">
        <f t="shared" ref="K17:K33" si="3">J17-100</f>
        <v>-16.193721633754592</v>
      </c>
    </row>
    <row r="18" spans="1:11" x14ac:dyDescent="0.25">
      <c r="A18" s="16" t="s">
        <v>20</v>
      </c>
      <c r="B18" s="17" t="s">
        <v>15</v>
      </c>
      <c r="C18" s="18" t="s">
        <v>21</v>
      </c>
      <c r="D18" s="85">
        <f>D19</f>
        <v>450000</v>
      </c>
      <c r="E18" s="85">
        <f>E19</f>
        <v>13514.31</v>
      </c>
      <c r="F18" s="84">
        <f t="shared" si="0"/>
        <v>3.0031799999999995</v>
      </c>
      <c r="G18" s="85">
        <f>G19</f>
        <v>455000</v>
      </c>
      <c r="H18" s="85">
        <f>H19</f>
        <v>79705.13</v>
      </c>
      <c r="I18" s="85">
        <f t="shared" si="1"/>
        <v>17.51761098901099</v>
      </c>
      <c r="J18" s="85">
        <f t="shared" si="2"/>
        <v>589.78320017818157</v>
      </c>
      <c r="K18" s="86">
        <f t="shared" si="3"/>
        <v>489.78320017818157</v>
      </c>
    </row>
    <row r="19" spans="1:11" x14ac:dyDescent="0.25">
      <c r="A19" s="13" t="s">
        <v>22</v>
      </c>
      <c r="B19" s="14" t="s">
        <v>15</v>
      </c>
      <c r="C19" s="15" t="s">
        <v>23</v>
      </c>
      <c r="D19" s="77">
        <v>450000</v>
      </c>
      <c r="E19" s="77">
        <v>13514.31</v>
      </c>
      <c r="F19" s="75">
        <f t="shared" si="0"/>
        <v>3.0031799999999995</v>
      </c>
      <c r="G19" s="77">
        <v>455000</v>
      </c>
      <c r="H19" s="77">
        <v>79705.13</v>
      </c>
      <c r="I19" s="77">
        <f t="shared" si="1"/>
        <v>17.51761098901099</v>
      </c>
      <c r="J19" s="77">
        <f t="shared" si="2"/>
        <v>589.78320017818157</v>
      </c>
      <c r="K19" s="79">
        <f t="shared" si="3"/>
        <v>489.78320017818157</v>
      </c>
    </row>
    <row r="20" spans="1:11" x14ac:dyDescent="0.25">
      <c r="A20" s="16" t="s">
        <v>108</v>
      </c>
      <c r="B20" s="17" t="s">
        <v>15</v>
      </c>
      <c r="C20" s="18" t="s">
        <v>24</v>
      </c>
      <c r="D20" s="85">
        <f>D21</f>
        <v>0</v>
      </c>
      <c r="E20" s="85">
        <f>E21</f>
        <v>431.39</v>
      </c>
      <c r="F20" s="84" t="s">
        <v>25</v>
      </c>
      <c r="G20" s="85">
        <f>G21</f>
        <v>2100</v>
      </c>
      <c r="H20" s="85">
        <f>H21</f>
        <v>0</v>
      </c>
      <c r="I20" s="85" t="s">
        <v>25</v>
      </c>
      <c r="J20" s="85">
        <f>H20/E20*100</f>
        <v>0</v>
      </c>
      <c r="K20" s="86">
        <f>J20-100</f>
        <v>-100</v>
      </c>
    </row>
    <row r="21" spans="1:11" x14ac:dyDescent="0.25">
      <c r="A21" s="13" t="s">
        <v>109</v>
      </c>
      <c r="B21" s="14" t="s">
        <v>15</v>
      </c>
      <c r="C21" s="15" t="s">
        <v>110</v>
      </c>
      <c r="D21" s="77">
        <v>0</v>
      </c>
      <c r="E21" s="77">
        <v>431.39</v>
      </c>
      <c r="F21" s="75" t="s">
        <v>25</v>
      </c>
      <c r="G21" s="77">
        <v>2100</v>
      </c>
      <c r="H21" s="77">
        <v>0</v>
      </c>
      <c r="I21" s="77" t="s">
        <v>25</v>
      </c>
      <c r="J21" s="77">
        <f t="shared" si="2"/>
        <v>0</v>
      </c>
      <c r="K21" s="79">
        <f>J21-100</f>
        <v>-100</v>
      </c>
    </row>
    <row r="22" spans="1:11" x14ac:dyDescent="0.25">
      <c r="A22" s="16" t="s">
        <v>26</v>
      </c>
      <c r="B22" s="17" t="s">
        <v>15</v>
      </c>
      <c r="C22" s="18" t="s">
        <v>27</v>
      </c>
      <c r="D22" s="85">
        <f>SUM(D23:D24)</f>
        <v>1570000</v>
      </c>
      <c r="E22" s="85">
        <f>SUM(E23:E24)</f>
        <v>306477.64</v>
      </c>
      <c r="F22" s="84">
        <f t="shared" si="0"/>
        <v>19.520868789808919</v>
      </c>
      <c r="G22" s="85">
        <f>SUM(G23:G24)</f>
        <v>1287000</v>
      </c>
      <c r="H22" s="85">
        <f>SUM(H23:H24)</f>
        <v>167512.54</v>
      </c>
      <c r="I22" s="85">
        <f t="shared" si="1"/>
        <v>13.015737373737373</v>
      </c>
      <c r="J22" s="85">
        <f t="shared" si="2"/>
        <v>54.657344659793125</v>
      </c>
      <c r="K22" s="86">
        <f>J22-100</f>
        <v>-45.342655340206875</v>
      </c>
    </row>
    <row r="23" spans="1:11" x14ac:dyDescent="0.25">
      <c r="A23" s="13" t="s">
        <v>28</v>
      </c>
      <c r="B23" s="14" t="s">
        <v>15</v>
      </c>
      <c r="C23" s="15" t="s">
        <v>29</v>
      </c>
      <c r="D23" s="77">
        <v>400000</v>
      </c>
      <c r="E23" s="77">
        <v>41228.82</v>
      </c>
      <c r="F23" s="75">
        <f t="shared" si="0"/>
        <v>10.307205</v>
      </c>
      <c r="G23" s="77">
        <v>401000</v>
      </c>
      <c r="H23" s="77">
        <v>103874.3</v>
      </c>
      <c r="I23" s="77">
        <f t="shared" si="1"/>
        <v>25.903815461346635</v>
      </c>
      <c r="J23" s="77">
        <f t="shared" si="2"/>
        <v>251.94584758913788</v>
      </c>
      <c r="K23" s="79">
        <f t="shared" si="3"/>
        <v>151.94584758913788</v>
      </c>
    </row>
    <row r="24" spans="1:11" x14ac:dyDescent="0.25">
      <c r="A24" s="13" t="s">
        <v>30</v>
      </c>
      <c r="B24" s="14" t="s">
        <v>15</v>
      </c>
      <c r="C24" s="15" t="s">
        <v>31</v>
      </c>
      <c r="D24" s="77">
        <v>1170000</v>
      </c>
      <c r="E24" s="77">
        <v>265248.82</v>
      </c>
      <c r="F24" s="75">
        <f t="shared" si="0"/>
        <v>22.670839316239316</v>
      </c>
      <c r="G24" s="77">
        <v>886000</v>
      </c>
      <c r="H24" s="77">
        <v>63638.239999999998</v>
      </c>
      <c r="I24" s="77">
        <f t="shared" si="1"/>
        <v>7.1826455981941306</v>
      </c>
      <c r="J24" s="77">
        <f>H24/E24*100</f>
        <v>23.991903149653972</v>
      </c>
      <c r="K24" s="79">
        <f>J24-100</f>
        <v>-76.008096850346021</v>
      </c>
    </row>
    <row r="25" spans="1:11" x14ac:dyDescent="0.25">
      <c r="A25" s="16" t="s">
        <v>32</v>
      </c>
      <c r="B25" s="17" t="s">
        <v>15</v>
      </c>
      <c r="C25" s="18" t="s">
        <v>33</v>
      </c>
      <c r="D25" s="85">
        <f>D26</f>
        <v>10000</v>
      </c>
      <c r="E25" s="85">
        <f>E26</f>
        <v>1000</v>
      </c>
      <c r="F25" s="84">
        <f t="shared" si="0"/>
        <v>10</v>
      </c>
      <c r="G25" s="85">
        <f>G26</f>
        <v>5000</v>
      </c>
      <c r="H25" s="85">
        <f>H26</f>
        <v>0</v>
      </c>
      <c r="I25" s="85">
        <f t="shared" si="1"/>
        <v>0</v>
      </c>
      <c r="J25" s="85">
        <f>H25/E25*100</f>
        <v>0</v>
      </c>
      <c r="K25" s="86">
        <f t="shared" si="3"/>
        <v>-100</v>
      </c>
    </row>
    <row r="26" spans="1:11" ht="58.5" customHeight="1" x14ac:dyDescent="0.25">
      <c r="A26" s="13" t="s">
        <v>106</v>
      </c>
      <c r="B26" s="14" t="s">
        <v>15</v>
      </c>
      <c r="C26" s="15" t="s">
        <v>107</v>
      </c>
      <c r="D26" s="77">
        <v>10000</v>
      </c>
      <c r="E26" s="77">
        <v>1000</v>
      </c>
      <c r="F26" s="75">
        <f t="shared" si="0"/>
        <v>10</v>
      </c>
      <c r="G26" s="77">
        <v>5000</v>
      </c>
      <c r="H26" s="77">
        <v>0</v>
      </c>
      <c r="I26" s="77">
        <f t="shared" si="1"/>
        <v>0</v>
      </c>
      <c r="J26" s="77">
        <f>H26/E26*100</f>
        <v>0</v>
      </c>
      <c r="K26" s="79">
        <f>J26-100</f>
        <v>-100</v>
      </c>
    </row>
    <row r="27" spans="1:11" ht="34.5" x14ac:dyDescent="0.25">
      <c r="A27" s="16" t="s">
        <v>34</v>
      </c>
      <c r="B27" s="17" t="s">
        <v>15</v>
      </c>
      <c r="C27" s="18" t="s">
        <v>35</v>
      </c>
      <c r="D27" s="85">
        <v>141300</v>
      </c>
      <c r="E27" s="85">
        <v>35325</v>
      </c>
      <c r="F27" s="84">
        <f>E27/D27*100</f>
        <v>25</v>
      </c>
      <c r="G27" s="85">
        <v>147000</v>
      </c>
      <c r="H27" s="85">
        <v>37350</v>
      </c>
      <c r="I27" s="85">
        <f t="shared" si="1"/>
        <v>25.408163265306122</v>
      </c>
      <c r="J27" s="85">
        <f>H27/E27*100</f>
        <v>105.73248407643312</v>
      </c>
      <c r="K27" s="86">
        <f t="shared" si="3"/>
        <v>5.7324840764331242</v>
      </c>
    </row>
    <row r="28" spans="1:11" ht="23.25" x14ac:dyDescent="0.25">
      <c r="A28" s="16" t="s">
        <v>36</v>
      </c>
      <c r="B28" s="17" t="s">
        <v>15</v>
      </c>
      <c r="C28" s="18" t="s">
        <v>37</v>
      </c>
      <c r="D28" s="85">
        <v>100000</v>
      </c>
      <c r="E28" s="85">
        <v>11680.31</v>
      </c>
      <c r="F28" s="84">
        <f>E28/D28*100</f>
        <v>11.680309999999999</v>
      </c>
      <c r="G28" s="85">
        <v>80000</v>
      </c>
      <c r="H28" s="85">
        <v>24198.67</v>
      </c>
      <c r="I28" s="85">
        <f t="shared" si="1"/>
        <v>30.248337499999998</v>
      </c>
      <c r="J28" s="85">
        <f>H28/E28*100</f>
        <v>207.17489518685719</v>
      </c>
      <c r="K28" s="86">
        <f t="shared" si="3"/>
        <v>107.17489518685719</v>
      </c>
    </row>
    <row r="29" spans="1:11" hidden="1" x14ac:dyDescent="0.25">
      <c r="A29" s="16" t="s">
        <v>38</v>
      </c>
      <c r="B29" s="17" t="s">
        <v>15</v>
      </c>
      <c r="C29" s="18" t="s">
        <v>39</v>
      </c>
      <c r="D29" s="85" t="s">
        <v>25</v>
      </c>
      <c r="E29" s="85" t="s">
        <v>25</v>
      </c>
      <c r="F29" s="84" t="s">
        <v>25</v>
      </c>
      <c r="G29" s="85" t="s">
        <v>25</v>
      </c>
      <c r="H29" s="85" t="s">
        <v>25</v>
      </c>
      <c r="I29" s="85" t="s">
        <v>25</v>
      </c>
      <c r="J29" s="85" t="s">
        <v>25</v>
      </c>
      <c r="K29" s="86" t="s">
        <v>25</v>
      </c>
    </row>
    <row r="30" spans="1:11" x14ac:dyDescent="0.25">
      <c r="A30" s="10" t="s">
        <v>40</v>
      </c>
      <c r="B30" s="11" t="s">
        <v>15</v>
      </c>
      <c r="C30" s="12" t="s">
        <v>41</v>
      </c>
      <c r="D30" s="80">
        <f>SUM(D31:D36)</f>
        <v>9319691.6799999997</v>
      </c>
      <c r="E30" s="80">
        <f>SUM(E31:E36)</f>
        <v>2262895.31</v>
      </c>
      <c r="F30" s="81">
        <f>E30/D30*100</f>
        <v>24.280795842808399</v>
      </c>
      <c r="G30" s="80">
        <f>SUM(G31:G36)</f>
        <v>11418325.050000001</v>
      </c>
      <c r="H30" s="80">
        <f>SUM(H31:H36)</f>
        <v>3757013.7600000002</v>
      </c>
      <c r="I30" s="82">
        <f t="shared" si="1"/>
        <v>32.903370183878238</v>
      </c>
      <c r="J30" s="82">
        <f>H30/E30*100</f>
        <v>166.02684814438012</v>
      </c>
      <c r="K30" s="83">
        <f t="shared" si="3"/>
        <v>66.026848144380125</v>
      </c>
    </row>
    <row r="31" spans="1:11" ht="23.25" x14ac:dyDescent="0.25">
      <c r="A31" s="16" t="s">
        <v>42</v>
      </c>
      <c r="B31" s="17" t="s">
        <v>15</v>
      </c>
      <c r="C31" s="18" t="s">
        <v>43</v>
      </c>
      <c r="D31" s="85">
        <v>8259305.1500000004</v>
      </c>
      <c r="E31" s="85">
        <v>2064839.15</v>
      </c>
      <c r="F31" s="84">
        <f>E31/D31*100</f>
        <v>25.000155733439634</v>
      </c>
      <c r="G31" s="85">
        <v>9230636.3000000007</v>
      </c>
      <c r="H31" s="85">
        <v>2307665.2999999998</v>
      </c>
      <c r="I31" s="85">
        <f t="shared" si="1"/>
        <v>25.00006743847117</v>
      </c>
      <c r="J31" s="85">
        <f>H31/E31*100</f>
        <v>111.76005162436017</v>
      </c>
      <c r="K31" s="86">
        <f t="shared" si="3"/>
        <v>11.760051624360173</v>
      </c>
    </row>
    <row r="32" spans="1:11" ht="23.25" x14ac:dyDescent="0.25">
      <c r="A32" s="16" t="s">
        <v>44</v>
      </c>
      <c r="B32" s="17" t="s">
        <v>15</v>
      </c>
      <c r="C32" s="18" t="s">
        <v>45</v>
      </c>
      <c r="D32" s="85">
        <v>604820</v>
      </c>
      <c r="E32" s="85">
        <v>151205</v>
      </c>
      <c r="F32" s="84">
        <f>E32/D32*100</f>
        <v>25</v>
      </c>
      <c r="G32" s="85">
        <v>300000</v>
      </c>
      <c r="H32" s="85">
        <v>0</v>
      </c>
      <c r="I32" s="85">
        <f t="shared" si="1"/>
        <v>0</v>
      </c>
      <c r="J32" s="85">
        <f>H32/E32*100</f>
        <v>0</v>
      </c>
      <c r="K32" s="86">
        <f t="shared" si="3"/>
        <v>-100</v>
      </c>
    </row>
    <row r="33" spans="1:11" ht="23.25" x14ac:dyDescent="0.25">
      <c r="A33" s="16" t="s">
        <v>46</v>
      </c>
      <c r="B33" s="17" t="s">
        <v>15</v>
      </c>
      <c r="C33" s="18" t="s">
        <v>47</v>
      </c>
      <c r="D33" s="85">
        <v>288600</v>
      </c>
      <c r="E33" s="85">
        <v>46851.16</v>
      </c>
      <c r="F33" s="84">
        <f>E33/D33*100</f>
        <v>16.233943173943175</v>
      </c>
      <c r="G33" s="85">
        <v>345750</v>
      </c>
      <c r="H33" s="85">
        <v>75735.56</v>
      </c>
      <c r="I33" s="85">
        <f t="shared" si="1"/>
        <v>21.904717281272596</v>
      </c>
      <c r="J33" s="85">
        <f>H33/E33*100</f>
        <v>161.65140841763574</v>
      </c>
      <c r="K33" s="86">
        <f t="shared" si="3"/>
        <v>61.651408417635736</v>
      </c>
    </row>
    <row r="34" spans="1:11" x14ac:dyDescent="0.25">
      <c r="A34" s="16" t="s">
        <v>50</v>
      </c>
      <c r="B34" s="17" t="s">
        <v>15</v>
      </c>
      <c r="C34" s="18" t="s">
        <v>51</v>
      </c>
      <c r="D34" s="85">
        <v>166966.53</v>
      </c>
      <c r="E34" s="85">
        <v>0</v>
      </c>
      <c r="F34" s="84">
        <f>E34/D34*100</f>
        <v>0</v>
      </c>
      <c r="G34" s="85">
        <v>1541938.75</v>
      </c>
      <c r="H34" s="85">
        <v>1374972.22</v>
      </c>
      <c r="I34" s="85">
        <f t="shared" si="1"/>
        <v>89.171649652101934</v>
      </c>
      <c r="J34" s="85" t="s">
        <v>25</v>
      </c>
      <c r="K34" s="86" t="s">
        <v>25</v>
      </c>
    </row>
    <row r="35" spans="1:11" ht="79.5" x14ac:dyDescent="0.25">
      <c r="A35" s="16" t="s">
        <v>141</v>
      </c>
      <c r="B35" s="17" t="s">
        <v>15</v>
      </c>
      <c r="C35" s="18" t="s">
        <v>142</v>
      </c>
      <c r="D35" s="85" t="s">
        <v>25</v>
      </c>
      <c r="E35" s="85" t="s">
        <v>25</v>
      </c>
      <c r="F35" s="120" t="s">
        <v>25</v>
      </c>
      <c r="G35" s="85">
        <v>0</v>
      </c>
      <c r="H35" s="85">
        <v>-1359.32</v>
      </c>
      <c r="I35" s="85" t="s">
        <v>25</v>
      </c>
      <c r="J35" s="85" t="s">
        <v>25</v>
      </c>
      <c r="K35" s="86" t="s">
        <v>25</v>
      </c>
    </row>
    <row r="36" spans="1:11" ht="34.5" x14ac:dyDescent="0.25">
      <c r="A36" s="16" t="s">
        <v>48</v>
      </c>
      <c r="B36" s="17" t="s">
        <v>15</v>
      </c>
      <c r="C36" s="18" t="s">
        <v>49</v>
      </c>
      <c r="D36" s="85">
        <v>0</v>
      </c>
      <c r="E36" s="85">
        <v>0</v>
      </c>
      <c r="F36" s="87" t="s">
        <v>25</v>
      </c>
      <c r="G36" s="85">
        <v>0</v>
      </c>
      <c r="H36" s="85">
        <v>0</v>
      </c>
      <c r="I36" s="85" t="s">
        <v>25</v>
      </c>
      <c r="J36" s="85" t="s">
        <v>25</v>
      </c>
      <c r="K36" s="86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Layout" topLeftCell="A11" zoomScaleNormal="100" workbookViewId="0">
      <selection activeCell="G22" sqref="G22:H22"/>
    </sheetView>
  </sheetViews>
  <sheetFormatPr defaultRowHeight="15" x14ac:dyDescent="0.25"/>
  <cols>
    <col min="1" max="1" width="49.28515625" style="19" customWidth="1"/>
    <col min="2" max="2" width="5" style="19" customWidth="1"/>
    <col min="3" max="3" width="31.42578125" style="19" customWidth="1"/>
    <col min="4" max="4" width="12.7109375" style="19" customWidth="1"/>
    <col min="5" max="5" width="13.42578125" style="19" customWidth="1"/>
    <col min="6" max="6" width="10.7109375" style="19" customWidth="1"/>
    <col min="7" max="7" width="14.5703125" style="19" customWidth="1"/>
    <col min="8" max="9" width="13.42578125" style="19" customWidth="1"/>
    <col min="10" max="10" width="11.85546875" style="19" customWidth="1"/>
    <col min="11" max="11" width="12.28515625" style="19" customWidth="1"/>
    <col min="12" max="12" width="13.42578125" style="19" customWidth="1"/>
    <col min="13" max="13" width="11.5703125" style="19" customWidth="1"/>
    <col min="14" max="16384" width="9.140625" style="19"/>
  </cols>
  <sheetData>
    <row r="1" spans="1:12" ht="7.5" customHeight="1" x14ac:dyDescent="0.25">
      <c r="A1" s="134" t="s">
        <v>137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4.1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.95" customHeight="1" x14ac:dyDescent="0.25">
      <c r="A3" s="41"/>
      <c r="B3" s="41"/>
      <c r="C3" s="41"/>
      <c r="D3" s="40"/>
      <c r="E3" s="39"/>
      <c r="F3" s="20"/>
    </row>
    <row r="4" spans="1:12" ht="11.45" customHeight="1" x14ac:dyDescent="0.25">
      <c r="A4" s="136" t="s">
        <v>0</v>
      </c>
      <c r="B4" s="136" t="s">
        <v>1</v>
      </c>
      <c r="C4" s="136" t="s">
        <v>98</v>
      </c>
      <c r="D4" s="121" t="s">
        <v>130</v>
      </c>
      <c r="E4" s="121" t="s">
        <v>131</v>
      </c>
      <c r="F4" s="129" t="s">
        <v>3</v>
      </c>
      <c r="G4" s="121" t="s">
        <v>133</v>
      </c>
      <c r="H4" s="121" t="s">
        <v>134</v>
      </c>
      <c r="I4" s="138" t="s">
        <v>127</v>
      </c>
      <c r="J4" s="121" t="s">
        <v>3</v>
      </c>
      <c r="K4" s="121" t="s">
        <v>135</v>
      </c>
      <c r="L4" s="123" t="s">
        <v>136</v>
      </c>
    </row>
    <row r="5" spans="1:12" ht="52.5" customHeight="1" x14ac:dyDescent="0.25">
      <c r="A5" s="137"/>
      <c r="B5" s="137"/>
      <c r="C5" s="137"/>
      <c r="D5" s="122"/>
      <c r="E5" s="122"/>
      <c r="F5" s="130"/>
      <c r="G5" s="122"/>
      <c r="H5" s="122"/>
      <c r="I5" s="139"/>
      <c r="J5" s="122"/>
      <c r="K5" s="122"/>
      <c r="L5" s="123"/>
    </row>
    <row r="6" spans="1:12" ht="11.45" customHeight="1" thickBot="1" x14ac:dyDescent="0.3">
      <c r="A6" s="38" t="s">
        <v>4</v>
      </c>
      <c r="B6" s="38" t="s">
        <v>5</v>
      </c>
      <c r="C6" s="38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11</v>
      </c>
      <c r="I6" s="37"/>
      <c r="J6" s="37" t="s">
        <v>12</v>
      </c>
      <c r="K6" s="37" t="s">
        <v>13</v>
      </c>
      <c r="L6" s="37" t="s">
        <v>104</v>
      </c>
    </row>
    <row r="7" spans="1:12" ht="30" customHeight="1" x14ac:dyDescent="0.25">
      <c r="A7" s="36" t="s">
        <v>97</v>
      </c>
      <c r="B7" s="35" t="s">
        <v>96</v>
      </c>
      <c r="C7" s="34" t="s">
        <v>16</v>
      </c>
      <c r="D7" s="33">
        <f>SUM(D9,D15,D17,D19,D22,D25,D27,D29,D32)</f>
        <v>11936966.109999999</v>
      </c>
      <c r="E7" s="33">
        <f>SUM(E9,E15,E17,E19,E22,E25,E27,E29,E32)</f>
        <v>2297525.8199999998</v>
      </c>
      <c r="F7" s="33">
        <f>E7/D7*100</f>
        <v>19.247150396743482</v>
      </c>
      <c r="G7" s="33">
        <f>SUM(G9,G15,G17,G19,G22,G25,G27,G29,G32)</f>
        <v>14956417.319999998</v>
      </c>
      <c r="H7" s="33">
        <f>SUM(H9,H15,H17,H19,H22,H25,H27,H29,H32)</f>
        <v>2989402.26</v>
      </c>
      <c r="I7" s="33">
        <f>H7-G7</f>
        <v>-11967015.059999999</v>
      </c>
      <c r="J7" s="33">
        <f>H7/G7*100</f>
        <v>19.987422094745348</v>
      </c>
      <c r="K7" s="33">
        <f>H7/E7+100</f>
        <v>101.30113978871411</v>
      </c>
      <c r="L7" s="33">
        <f>K7-100</f>
        <v>1.3011397887141101</v>
      </c>
    </row>
    <row r="8" spans="1:12" ht="14.25" customHeight="1" x14ac:dyDescent="0.25">
      <c r="A8" s="32" t="s">
        <v>17</v>
      </c>
      <c r="B8" s="31"/>
      <c r="C8" s="30"/>
      <c r="D8" s="30"/>
      <c r="E8" s="30"/>
      <c r="F8" s="42"/>
      <c r="G8" s="30"/>
      <c r="H8" s="30"/>
      <c r="I8" s="30"/>
      <c r="J8" s="42"/>
      <c r="K8" s="42"/>
      <c r="L8" s="42"/>
    </row>
    <row r="9" spans="1:12" ht="15" customHeight="1" x14ac:dyDescent="0.25">
      <c r="A9" s="29" t="s">
        <v>95</v>
      </c>
      <c r="B9" s="28" t="s">
        <v>96</v>
      </c>
      <c r="C9" s="27" t="s">
        <v>94</v>
      </c>
      <c r="D9" s="26">
        <f>SUM(D10:D14)</f>
        <v>6278804.0700000003</v>
      </c>
      <c r="E9" s="26">
        <f>SUM(E10:E14)</f>
        <v>1299989.6599999999</v>
      </c>
      <c r="F9" s="26">
        <f t="shared" ref="F9:F33" si="0">E9/D9*100</f>
        <v>20.704415132354974</v>
      </c>
      <c r="G9" s="26">
        <f>SUM(G10:G14)</f>
        <v>6643511.0399999991</v>
      </c>
      <c r="H9" s="26">
        <f>SUM(H10:H14)</f>
        <v>1390271.33</v>
      </c>
      <c r="I9" s="26">
        <f>SUM(I10:I14)</f>
        <v>-5253239.71</v>
      </c>
      <c r="J9" s="26">
        <f t="shared" ref="J9:J33" si="1">H9/G9*100</f>
        <v>20.926755771598753</v>
      </c>
      <c r="K9" s="26">
        <f t="shared" ref="K9:K30" si="2">H9/E9+100</f>
        <v>101.06944799084017</v>
      </c>
      <c r="L9" s="26">
        <f t="shared" ref="L9:L30" si="3">K9-100</f>
        <v>1.0694479908401746</v>
      </c>
    </row>
    <row r="10" spans="1:12" ht="22.5" customHeight="1" x14ac:dyDescent="0.25">
      <c r="A10" s="25" t="s">
        <v>93</v>
      </c>
      <c r="B10" s="24" t="s">
        <v>96</v>
      </c>
      <c r="C10" s="23" t="s">
        <v>92</v>
      </c>
      <c r="D10" s="42">
        <v>1024968.4</v>
      </c>
      <c r="E10" s="42">
        <v>235577.51</v>
      </c>
      <c r="F10" s="42">
        <f t="shared" si="0"/>
        <v>22.983880283528741</v>
      </c>
      <c r="G10" s="42">
        <v>1118253.43</v>
      </c>
      <c r="H10" s="42">
        <v>257856.88</v>
      </c>
      <c r="I10" s="42">
        <f>H10-G10</f>
        <v>-860396.54999999993</v>
      </c>
      <c r="J10" s="42">
        <f t="shared" si="1"/>
        <v>23.058894619263544</v>
      </c>
      <c r="K10" s="42">
        <f t="shared" si="2"/>
        <v>101.09457341662198</v>
      </c>
      <c r="L10" s="42">
        <f t="shared" si="3"/>
        <v>1.0945734166219836</v>
      </c>
    </row>
    <row r="11" spans="1:12" ht="33.75" customHeight="1" x14ac:dyDescent="0.25">
      <c r="A11" s="25" t="s">
        <v>91</v>
      </c>
      <c r="B11" s="24" t="s">
        <v>96</v>
      </c>
      <c r="C11" s="23" t="s">
        <v>90</v>
      </c>
      <c r="D11" s="42">
        <v>3702279.16</v>
      </c>
      <c r="E11" s="42">
        <v>780737.58</v>
      </c>
      <c r="F11" s="42">
        <f t="shared" si="0"/>
        <v>21.08802567983555</v>
      </c>
      <c r="G11" s="42">
        <v>4007548.33</v>
      </c>
      <c r="H11" s="42">
        <v>802465.01</v>
      </c>
      <c r="I11" s="42">
        <f t="shared" ref="I11:I33" si="4">H11-G11</f>
        <v>-3205083.3200000003</v>
      </c>
      <c r="J11" s="42">
        <f t="shared" si="1"/>
        <v>20.023838614567623</v>
      </c>
      <c r="K11" s="42">
        <f t="shared" si="2"/>
        <v>101.02782936361281</v>
      </c>
      <c r="L11" s="42">
        <f t="shared" si="3"/>
        <v>1.0278293636128097</v>
      </c>
    </row>
    <row r="12" spans="1:12" ht="34.5" x14ac:dyDescent="0.25">
      <c r="A12" s="25" t="s">
        <v>125</v>
      </c>
      <c r="B12" s="24" t="s">
        <v>96</v>
      </c>
      <c r="C12" s="23" t="s">
        <v>126</v>
      </c>
      <c r="D12" s="42">
        <v>72734.559999999998</v>
      </c>
      <c r="E12" s="42">
        <v>18183.64</v>
      </c>
      <c r="F12" s="42">
        <v>0</v>
      </c>
      <c r="G12" s="42">
        <v>79277.52</v>
      </c>
      <c r="H12" s="42">
        <v>19819.38</v>
      </c>
      <c r="I12" s="42">
        <f t="shared" si="4"/>
        <v>-59458.14</v>
      </c>
      <c r="J12" s="42">
        <f t="shared" si="1"/>
        <v>25</v>
      </c>
      <c r="K12" s="42" t="s">
        <v>25</v>
      </c>
      <c r="L12" s="42" t="s">
        <v>25</v>
      </c>
    </row>
    <row r="13" spans="1:12" ht="15" customHeight="1" x14ac:dyDescent="0.25">
      <c r="A13" s="25" t="s">
        <v>89</v>
      </c>
      <c r="B13" s="24" t="s">
        <v>96</v>
      </c>
      <c r="C13" s="23" t="s">
        <v>88</v>
      </c>
      <c r="D13" s="42">
        <v>10000</v>
      </c>
      <c r="E13" s="42">
        <v>0</v>
      </c>
      <c r="F13" s="42">
        <f t="shared" si="0"/>
        <v>0</v>
      </c>
      <c r="G13" s="42">
        <v>10000</v>
      </c>
      <c r="H13" s="42">
        <v>0</v>
      </c>
      <c r="I13" s="42">
        <f t="shared" si="4"/>
        <v>-10000</v>
      </c>
      <c r="J13" s="42" t="s">
        <v>25</v>
      </c>
      <c r="K13" s="98" t="s">
        <v>25</v>
      </c>
      <c r="L13" s="42" t="s">
        <v>25</v>
      </c>
    </row>
    <row r="14" spans="1:12" ht="15" customHeight="1" x14ac:dyDescent="0.25">
      <c r="A14" s="25" t="s">
        <v>87</v>
      </c>
      <c r="B14" s="24" t="s">
        <v>96</v>
      </c>
      <c r="C14" s="23" t="s">
        <v>86</v>
      </c>
      <c r="D14" s="42">
        <v>1468821.95</v>
      </c>
      <c r="E14" s="42">
        <v>265490.93</v>
      </c>
      <c r="F14" s="42">
        <f t="shared" si="0"/>
        <v>18.075092763966389</v>
      </c>
      <c r="G14" s="42">
        <v>1428431.76</v>
      </c>
      <c r="H14" s="42">
        <v>310130.06</v>
      </c>
      <c r="I14" s="42">
        <f t="shared" si="4"/>
        <v>-1118301.7</v>
      </c>
      <c r="J14" s="42">
        <f t="shared" si="1"/>
        <v>21.711226863227964</v>
      </c>
      <c r="K14" s="42">
        <f t="shared" si="2"/>
        <v>101.16813806030963</v>
      </c>
      <c r="L14" s="42">
        <f t="shared" si="3"/>
        <v>1.1681380603096301</v>
      </c>
    </row>
    <row r="15" spans="1:12" ht="15" customHeight="1" x14ac:dyDescent="0.25">
      <c r="A15" s="29" t="s">
        <v>85</v>
      </c>
      <c r="B15" s="28" t="s">
        <v>96</v>
      </c>
      <c r="C15" s="27" t="s">
        <v>84</v>
      </c>
      <c r="D15" s="26">
        <f>D16</f>
        <v>288600</v>
      </c>
      <c r="E15" s="26">
        <f>E16</f>
        <v>46851.16</v>
      </c>
      <c r="F15" s="26">
        <f t="shared" si="0"/>
        <v>16.233943173943175</v>
      </c>
      <c r="G15" s="26">
        <f>G16</f>
        <v>345750</v>
      </c>
      <c r="H15" s="26">
        <f>H16</f>
        <v>75735.56</v>
      </c>
      <c r="I15" s="26">
        <f>I16</f>
        <v>-270014.44</v>
      </c>
      <c r="J15" s="26">
        <f t="shared" si="1"/>
        <v>21.904717281272596</v>
      </c>
      <c r="K15" s="26">
        <f t="shared" ref="K15" si="5">H15/E15+100</f>
        <v>101.61651408417636</v>
      </c>
      <c r="L15" s="26">
        <f t="shared" ref="L15" si="6">K15-100</f>
        <v>1.6165140841763588</v>
      </c>
    </row>
    <row r="16" spans="1:12" ht="15" customHeight="1" x14ac:dyDescent="0.25">
      <c r="A16" s="25" t="s">
        <v>83</v>
      </c>
      <c r="B16" s="24" t="s">
        <v>96</v>
      </c>
      <c r="C16" s="23" t="s">
        <v>82</v>
      </c>
      <c r="D16" s="42">
        <v>288600</v>
      </c>
      <c r="E16" s="42">
        <v>46851.16</v>
      </c>
      <c r="F16" s="42">
        <f t="shared" si="0"/>
        <v>16.233943173943175</v>
      </c>
      <c r="G16" s="42">
        <v>345750</v>
      </c>
      <c r="H16" s="42">
        <v>75735.56</v>
      </c>
      <c r="I16" s="42">
        <f t="shared" si="4"/>
        <v>-270014.44</v>
      </c>
      <c r="J16" s="42">
        <f t="shared" si="1"/>
        <v>21.904717281272596</v>
      </c>
      <c r="K16" s="42">
        <f t="shared" ref="K16:K17" si="7">H16/E16+100</f>
        <v>101.61651408417636</v>
      </c>
      <c r="L16" s="42">
        <f t="shared" ref="L16:L17" si="8">K16-100</f>
        <v>1.6165140841763588</v>
      </c>
    </row>
    <row r="17" spans="1:12" ht="22.5" customHeight="1" x14ac:dyDescent="0.25">
      <c r="A17" s="29" t="s">
        <v>81</v>
      </c>
      <c r="B17" s="28" t="s">
        <v>96</v>
      </c>
      <c r="C17" s="27" t="s">
        <v>80</v>
      </c>
      <c r="D17" s="26">
        <f>SUM(D18)</f>
        <v>165982</v>
      </c>
      <c r="E17" s="26">
        <f>SUM(E18)</f>
        <v>16495.5</v>
      </c>
      <c r="F17" s="26">
        <f t="shared" si="0"/>
        <v>9.938125820872143</v>
      </c>
      <c r="G17" s="26">
        <f>SUM(G18)</f>
        <v>184428</v>
      </c>
      <c r="H17" s="26">
        <f>SUM(H18)</f>
        <v>0</v>
      </c>
      <c r="I17" s="26">
        <f>SUM(I18)</f>
        <v>-184428</v>
      </c>
      <c r="J17" s="26">
        <f>H17/G17*100</f>
        <v>0</v>
      </c>
      <c r="K17" s="26">
        <f t="shared" si="7"/>
        <v>100</v>
      </c>
      <c r="L17" s="26">
        <f t="shared" si="8"/>
        <v>0</v>
      </c>
    </row>
    <row r="18" spans="1:12" ht="15" customHeight="1" x14ac:dyDescent="0.25">
      <c r="A18" s="25" t="s">
        <v>79</v>
      </c>
      <c r="B18" s="24" t="s">
        <v>96</v>
      </c>
      <c r="C18" s="23" t="s">
        <v>78</v>
      </c>
      <c r="D18" s="42">
        <v>165982</v>
      </c>
      <c r="E18" s="42">
        <v>16495.5</v>
      </c>
      <c r="F18" s="42">
        <f t="shared" si="0"/>
        <v>9.938125820872143</v>
      </c>
      <c r="G18" s="42">
        <v>184428</v>
      </c>
      <c r="H18" s="42">
        <v>0</v>
      </c>
      <c r="I18" s="42">
        <f t="shared" si="4"/>
        <v>-184428</v>
      </c>
      <c r="J18" s="42">
        <f t="shared" ref="J18" si="9">H18/G18*100</f>
        <v>0</v>
      </c>
      <c r="K18" s="42">
        <f t="shared" ref="K18" si="10">H18/E18+100</f>
        <v>100</v>
      </c>
      <c r="L18" s="42">
        <f t="shared" ref="L18" si="11">K18-100</f>
        <v>0</v>
      </c>
    </row>
    <row r="19" spans="1:12" ht="15" customHeight="1" x14ac:dyDescent="0.25">
      <c r="A19" s="29" t="s">
        <v>77</v>
      </c>
      <c r="B19" s="28" t="s">
        <v>96</v>
      </c>
      <c r="C19" s="27" t="s">
        <v>76</v>
      </c>
      <c r="D19" s="26">
        <f>SUM(D20:D21)</f>
        <v>10000</v>
      </c>
      <c r="E19" s="26">
        <f>SUM(E20:E21)</f>
        <v>0</v>
      </c>
      <c r="F19" s="26">
        <f t="shared" si="0"/>
        <v>0</v>
      </c>
      <c r="G19" s="26">
        <f>SUM(G20:G21)</f>
        <v>1384972.22</v>
      </c>
      <c r="H19" s="26">
        <f>SUM(H20:H21)</f>
        <v>519750</v>
      </c>
      <c r="I19" s="26">
        <f>SUM(I20:I21)</f>
        <v>-865222.22</v>
      </c>
      <c r="J19" s="26">
        <f t="shared" si="1"/>
        <v>37.527828536517504</v>
      </c>
      <c r="K19" s="147" t="s">
        <v>25</v>
      </c>
      <c r="L19" s="147" t="s">
        <v>25</v>
      </c>
    </row>
    <row r="20" spans="1:12" ht="15" customHeight="1" x14ac:dyDescent="0.25">
      <c r="A20" s="25" t="s">
        <v>75</v>
      </c>
      <c r="B20" s="24" t="s">
        <v>96</v>
      </c>
      <c r="C20" s="23" t="s">
        <v>74</v>
      </c>
      <c r="D20" s="42">
        <v>0</v>
      </c>
      <c r="E20" s="42">
        <v>0</v>
      </c>
      <c r="F20" s="42" t="e">
        <f t="shared" si="0"/>
        <v>#DIV/0!</v>
      </c>
      <c r="G20" s="42">
        <v>1374972.22</v>
      </c>
      <c r="H20" s="42">
        <v>519750</v>
      </c>
      <c r="I20" s="42">
        <f t="shared" si="4"/>
        <v>-855222.22</v>
      </c>
      <c r="J20" s="42" t="s">
        <v>25</v>
      </c>
      <c r="K20" s="42" t="s">
        <v>25</v>
      </c>
      <c r="L20" s="42" t="s">
        <v>25</v>
      </c>
    </row>
    <row r="21" spans="1:12" ht="15" customHeight="1" x14ac:dyDescent="0.25">
      <c r="A21" s="25" t="s">
        <v>73</v>
      </c>
      <c r="B21" s="24" t="s">
        <v>96</v>
      </c>
      <c r="C21" s="23" t="s">
        <v>72</v>
      </c>
      <c r="D21" s="42">
        <v>10000</v>
      </c>
      <c r="E21" s="42">
        <v>0</v>
      </c>
      <c r="F21" s="42">
        <f t="shared" si="0"/>
        <v>0</v>
      </c>
      <c r="G21" s="42">
        <v>10000</v>
      </c>
      <c r="H21" s="42">
        <v>0</v>
      </c>
      <c r="I21" s="42">
        <f t="shared" si="4"/>
        <v>-10000</v>
      </c>
      <c r="J21" s="42">
        <f t="shared" ref="J21" si="12">H21/G21*100</f>
        <v>0</v>
      </c>
      <c r="K21" s="42" t="s">
        <v>25</v>
      </c>
      <c r="L21" s="42" t="s">
        <v>25</v>
      </c>
    </row>
    <row r="22" spans="1:12" ht="15" customHeight="1" x14ac:dyDescent="0.25">
      <c r="A22" s="29" t="s">
        <v>71</v>
      </c>
      <c r="B22" s="28" t="s">
        <v>96</v>
      </c>
      <c r="C22" s="27" t="s">
        <v>70</v>
      </c>
      <c r="D22" s="26">
        <f>SUM(D24)</f>
        <v>2058984.56</v>
      </c>
      <c r="E22" s="26">
        <f>SUM(E24)</f>
        <v>151740.51999999999</v>
      </c>
      <c r="F22" s="26">
        <f t="shared" si="0"/>
        <v>7.3696774103055915</v>
      </c>
      <c r="G22" s="26">
        <f>SUM(G23:G24)</f>
        <v>2864267.86</v>
      </c>
      <c r="H22" s="26">
        <f>SUM(H23:H24)</f>
        <v>130273.31</v>
      </c>
      <c r="I22" s="26">
        <f>SUM(I24)</f>
        <v>-2609934.5499999998</v>
      </c>
      <c r="J22" s="26">
        <f t="shared" si="1"/>
        <v>4.548223712568559</v>
      </c>
      <c r="K22" s="26">
        <f t="shared" si="2"/>
        <v>100.85852684569686</v>
      </c>
      <c r="L22" s="26">
        <f t="shared" si="3"/>
        <v>0.85852684569685778</v>
      </c>
    </row>
    <row r="23" spans="1:12" ht="15" customHeight="1" x14ac:dyDescent="0.25">
      <c r="A23" s="149" t="s">
        <v>144</v>
      </c>
      <c r="B23" s="24" t="s">
        <v>96</v>
      </c>
      <c r="C23" s="148" t="s">
        <v>143</v>
      </c>
      <c r="D23" s="42">
        <v>0</v>
      </c>
      <c r="E23" s="42">
        <v>0</v>
      </c>
      <c r="F23" s="98" t="s">
        <v>25</v>
      </c>
      <c r="G23" s="42">
        <v>124060</v>
      </c>
      <c r="H23" s="42">
        <v>0</v>
      </c>
      <c r="I23" s="42">
        <f t="shared" ref="I23" si="13">H23-G23</f>
        <v>-124060</v>
      </c>
      <c r="J23" s="42">
        <f t="shared" si="1"/>
        <v>0</v>
      </c>
      <c r="K23" s="42" t="e">
        <f>H23/E23+100</f>
        <v>#DIV/0!</v>
      </c>
      <c r="L23" s="42" t="e">
        <f t="shared" si="3"/>
        <v>#DIV/0!</v>
      </c>
    </row>
    <row r="24" spans="1:12" ht="15" customHeight="1" x14ac:dyDescent="0.25">
      <c r="A24" s="25" t="s">
        <v>69</v>
      </c>
      <c r="B24" s="24" t="s">
        <v>96</v>
      </c>
      <c r="C24" s="23" t="s">
        <v>68</v>
      </c>
      <c r="D24" s="42">
        <v>2058984.56</v>
      </c>
      <c r="E24" s="42">
        <v>151740.51999999999</v>
      </c>
      <c r="F24" s="42">
        <f t="shared" si="0"/>
        <v>7.3696774103055915</v>
      </c>
      <c r="G24" s="42">
        <v>2740207.86</v>
      </c>
      <c r="H24" s="42">
        <v>130273.31</v>
      </c>
      <c r="I24" s="42">
        <f t="shared" si="4"/>
        <v>-2609934.5499999998</v>
      </c>
      <c r="J24" s="42">
        <f t="shared" ref="J24" si="14">H24/G24*100</f>
        <v>4.7541397096788129</v>
      </c>
      <c r="K24" s="42">
        <f>H24/E24+100</f>
        <v>100.85852684569686</v>
      </c>
      <c r="L24" s="42">
        <f t="shared" ref="L24" si="15">K24-100</f>
        <v>0.85852684569685778</v>
      </c>
    </row>
    <row r="25" spans="1:12" ht="15" customHeight="1" x14ac:dyDescent="0.25">
      <c r="A25" s="29" t="s">
        <v>67</v>
      </c>
      <c r="B25" s="28" t="s">
        <v>96</v>
      </c>
      <c r="C25" s="27" t="s">
        <v>66</v>
      </c>
      <c r="D25" s="26">
        <f>SUM(D26)</f>
        <v>20000</v>
      </c>
      <c r="E25" s="26">
        <f>SUM(E26)</f>
        <v>0</v>
      </c>
      <c r="F25" s="26">
        <f t="shared" si="0"/>
        <v>0</v>
      </c>
      <c r="G25" s="26">
        <f>SUM(G26)</f>
        <v>20000</v>
      </c>
      <c r="H25" s="26">
        <f>SUM(H26)</f>
        <v>0</v>
      </c>
      <c r="I25" s="26">
        <f>SUM(I26)</f>
        <v>-20000</v>
      </c>
      <c r="J25" s="26">
        <f t="shared" si="1"/>
        <v>0</v>
      </c>
      <c r="K25" s="26" t="s">
        <v>25</v>
      </c>
      <c r="L25" s="26" t="s">
        <v>25</v>
      </c>
    </row>
    <row r="26" spans="1:12" ht="15" customHeight="1" x14ac:dyDescent="0.25">
      <c r="A26" s="25" t="s">
        <v>65</v>
      </c>
      <c r="B26" s="24" t="s">
        <v>96</v>
      </c>
      <c r="C26" s="23" t="s">
        <v>64</v>
      </c>
      <c r="D26" s="42">
        <v>20000</v>
      </c>
      <c r="E26" s="42">
        <v>0</v>
      </c>
      <c r="F26" s="42">
        <f t="shared" si="0"/>
        <v>0</v>
      </c>
      <c r="G26" s="42">
        <v>20000</v>
      </c>
      <c r="H26" s="42">
        <v>0</v>
      </c>
      <c r="I26" s="42">
        <f t="shared" si="4"/>
        <v>-20000</v>
      </c>
      <c r="J26" s="42">
        <f t="shared" si="1"/>
        <v>0</v>
      </c>
      <c r="K26" s="42" t="s">
        <v>25</v>
      </c>
      <c r="L26" s="42" t="s">
        <v>25</v>
      </c>
    </row>
    <row r="27" spans="1:12" ht="15" customHeight="1" x14ac:dyDescent="0.25">
      <c r="A27" s="29" t="s">
        <v>63</v>
      </c>
      <c r="B27" s="28" t="s">
        <v>96</v>
      </c>
      <c r="C27" s="27" t="s">
        <v>62</v>
      </c>
      <c r="D27" s="26">
        <f>SUM(D28)</f>
        <v>2865595.03</v>
      </c>
      <c r="E27" s="26">
        <f>SUM(E28)</f>
        <v>716398.83</v>
      </c>
      <c r="F27" s="26">
        <f t="shared" si="0"/>
        <v>25.000002530015554</v>
      </c>
      <c r="G27" s="26">
        <f>SUM(G28)</f>
        <v>3250853</v>
      </c>
      <c r="H27" s="26">
        <f>SUM(H28)</f>
        <v>812713.26</v>
      </c>
      <c r="I27" s="26">
        <f>SUM(I28)</f>
        <v>-2438139.7400000002</v>
      </c>
      <c r="J27" s="26">
        <f t="shared" si="1"/>
        <v>25.000000307611568</v>
      </c>
      <c r="K27" s="26">
        <f t="shared" si="2"/>
        <v>101.13444247249818</v>
      </c>
      <c r="L27" s="26">
        <f t="shared" si="3"/>
        <v>1.1344424724981792</v>
      </c>
    </row>
    <row r="28" spans="1:12" ht="15" customHeight="1" x14ac:dyDescent="0.25">
      <c r="A28" s="25" t="s">
        <v>61</v>
      </c>
      <c r="B28" s="24" t="s">
        <v>96</v>
      </c>
      <c r="C28" s="23" t="s">
        <v>60</v>
      </c>
      <c r="D28" s="42">
        <v>2865595.03</v>
      </c>
      <c r="E28" s="42">
        <v>716398.83</v>
      </c>
      <c r="F28" s="42">
        <f t="shared" si="0"/>
        <v>25.000002530015554</v>
      </c>
      <c r="G28" s="42">
        <v>3250853</v>
      </c>
      <c r="H28" s="42">
        <v>812713.26</v>
      </c>
      <c r="I28" s="42">
        <f t="shared" si="4"/>
        <v>-2438139.7400000002</v>
      </c>
      <c r="J28" s="42">
        <f t="shared" si="1"/>
        <v>25.000000307611568</v>
      </c>
      <c r="K28" s="42">
        <f t="shared" si="2"/>
        <v>101.13444247249818</v>
      </c>
      <c r="L28" s="42">
        <f t="shared" si="3"/>
        <v>1.1344424724981792</v>
      </c>
    </row>
    <row r="29" spans="1:12" ht="15" customHeight="1" x14ac:dyDescent="0.25">
      <c r="A29" s="29" t="s">
        <v>59</v>
      </c>
      <c r="B29" s="28" t="s">
        <v>96</v>
      </c>
      <c r="C29" s="27" t="s">
        <v>58</v>
      </c>
      <c r="D29" s="26">
        <f>SUM(D30:D31)</f>
        <v>229000.45</v>
      </c>
      <c r="E29" s="26">
        <f>SUM(E30:E31)</f>
        <v>56250.15</v>
      </c>
      <c r="F29" s="26">
        <f t="shared" si="0"/>
        <v>24.563336010911769</v>
      </c>
      <c r="G29" s="26">
        <f>SUM(G30:G31)</f>
        <v>242635.2</v>
      </c>
      <c r="H29" s="26">
        <f>SUM(H30:H31)</f>
        <v>60658.8</v>
      </c>
      <c r="I29" s="26">
        <f>SUM(I30:I31)</f>
        <v>-181976.40000000002</v>
      </c>
      <c r="J29" s="26">
        <f t="shared" si="1"/>
        <v>25</v>
      </c>
      <c r="K29" s="26">
        <f t="shared" si="2"/>
        <v>101.0783757909979</v>
      </c>
      <c r="L29" s="26">
        <f t="shared" si="3"/>
        <v>1.0783757909978959</v>
      </c>
    </row>
    <row r="30" spans="1:12" ht="15" customHeight="1" x14ac:dyDescent="0.25">
      <c r="A30" s="25" t="s">
        <v>57</v>
      </c>
      <c r="B30" s="24" t="s">
        <v>96</v>
      </c>
      <c r="C30" s="23" t="s">
        <v>56</v>
      </c>
      <c r="D30" s="42">
        <v>225000.45</v>
      </c>
      <c r="E30" s="42">
        <v>56250.15</v>
      </c>
      <c r="F30" s="42">
        <f t="shared" si="0"/>
        <v>25.000016666633336</v>
      </c>
      <c r="G30" s="42">
        <v>242635.2</v>
      </c>
      <c r="H30" s="42">
        <v>60658.8</v>
      </c>
      <c r="I30" s="42">
        <f t="shared" si="4"/>
        <v>-181976.40000000002</v>
      </c>
      <c r="J30" s="42">
        <f t="shared" si="1"/>
        <v>25</v>
      </c>
      <c r="K30" s="42">
        <f t="shared" si="2"/>
        <v>101.0783757909979</v>
      </c>
      <c r="L30" s="42">
        <f t="shared" si="3"/>
        <v>1.0783757909978959</v>
      </c>
    </row>
    <row r="31" spans="1:12" ht="15" customHeight="1" x14ac:dyDescent="0.25">
      <c r="A31" s="103" t="s">
        <v>121</v>
      </c>
      <c r="B31" s="24" t="s">
        <v>96</v>
      </c>
      <c r="C31" s="23" t="s">
        <v>122</v>
      </c>
      <c r="D31" s="42">
        <v>4000</v>
      </c>
      <c r="E31" s="42">
        <v>0</v>
      </c>
      <c r="F31" s="42">
        <v>0</v>
      </c>
      <c r="G31" s="42">
        <v>0</v>
      </c>
      <c r="H31" s="42">
        <v>0</v>
      </c>
      <c r="I31" s="42">
        <f t="shared" si="4"/>
        <v>0</v>
      </c>
      <c r="J31" s="98" t="s">
        <v>25</v>
      </c>
      <c r="K31" s="42" t="s">
        <v>25</v>
      </c>
      <c r="L31" s="42" t="s">
        <v>25</v>
      </c>
    </row>
    <row r="32" spans="1:12" ht="15" customHeight="1" x14ac:dyDescent="0.25">
      <c r="A32" s="29" t="s">
        <v>55</v>
      </c>
      <c r="B32" s="28" t="s">
        <v>96</v>
      </c>
      <c r="C32" s="27" t="s">
        <v>54</v>
      </c>
      <c r="D32" s="26">
        <f>SUM(D33)</f>
        <v>20000</v>
      </c>
      <c r="E32" s="26">
        <f>SUM(E33)</f>
        <v>9800</v>
      </c>
      <c r="F32" s="26">
        <f t="shared" si="0"/>
        <v>49</v>
      </c>
      <c r="G32" s="26">
        <f>SUM(G33)</f>
        <v>20000</v>
      </c>
      <c r="H32" s="26">
        <f>SUM(H33)</f>
        <v>0</v>
      </c>
      <c r="I32" s="26">
        <f>SUM(I33)</f>
        <v>-20000</v>
      </c>
      <c r="J32" s="26">
        <f t="shared" si="1"/>
        <v>0</v>
      </c>
      <c r="K32" s="26" t="s">
        <v>25</v>
      </c>
      <c r="L32" s="26" t="s">
        <v>25</v>
      </c>
    </row>
    <row r="33" spans="1:12" ht="15" customHeight="1" x14ac:dyDescent="0.25">
      <c r="A33" s="88" t="s">
        <v>112</v>
      </c>
      <c r="B33" s="89" t="s">
        <v>96</v>
      </c>
      <c r="C33" s="90" t="s">
        <v>111</v>
      </c>
      <c r="D33" s="91">
        <v>20000</v>
      </c>
      <c r="E33" s="91">
        <v>9800</v>
      </c>
      <c r="F33" s="91">
        <f t="shared" si="0"/>
        <v>49</v>
      </c>
      <c r="G33" s="91">
        <v>20000</v>
      </c>
      <c r="H33" s="91">
        <v>0</v>
      </c>
      <c r="I33" s="42">
        <f t="shared" si="4"/>
        <v>-20000</v>
      </c>
      <c r="J33" s="91">
        <f t="shared" si="1"/>
        <v>0</v>
      </c>
      <c r="K33" s="42" t="s">
        <v>25</v>
      </c>
      <c r="L33" s="91" t="s">
        <v>25</v>
      </c>
    </row>
    <row r="34" spans="1:12" ht="12.95" customHeight="1" x14ac:dyDescent="0.2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</row>
    <row r="35" spans="1:12" ht="54.75" customHeight="1" x14ac:dyDescent="0.25">
      <c r="A35" s="93" t="s">
        <v>53</v>
      </c>
      <c r="B35" s="94">
        <v>450</v>
      </c>
      <c r="C35" s="95" t="s">
        <v>16</v>
      </c>
      <c r="D35" s="96">
        <f>Доходы!D15-Расходы!D7</f>
        <v>-345974.4299999997</v>
      </c>
      <c r="E35" s="96">
        <f>Доходы!E15-Расходы!E7</f>
        <v>333798.14000000013</v>
      </c>
      <c r="F35" s="97"/>
      <c r="G35" s="96">
        <f>Доходы!G15-Расходы!G7</f>
        <v>-1561992.2699999977</v>
      </c>
      <c r="H35" s="96">
        <f>Доходы!H15-Расходы!H7</f>
        <v>1076377.8400000003</v>
      </c>
      <c r="I35" s="96"/>
      <c r="J35" s="97"/>
      <c r="K35" s="97"/>
      <c r="L35" s="97"/>
    </row>
    <row r="36" spans="1:12" ht="12.95" customHeight="1" x14ac:dyDescent="0.25">
      <c r="A36" s="20"/>
      <c r="B36" s="92"/>
      <c r="C36" s="92"/>
      <c r="D36" s="92"/>
      <c r="E36" s="92"/>
      <c r="F36" s="20"/>
    </row>
    <row r="37" spans="1:12" hidden="1" x14ac:dyDescent="0.25">
      <c r="A37" s="22"/>
      <c r="B37" s="22"/>
      <c r="C37" s="22"/>
      <c r="D37" s="21"/>
      <c r="E37" s="21"/>
      <c r="F37" s="20" t="s">
        <v>52</v>
      </c>
    </row>
  </sheetData>
  <mergeCells count="14">
    <mergeCell ref="A34:L34"/>
    <mergeCell ref="A1:L2"/>
    <mergeCell ref="G4:G5"/>
    <mergeCell ref="H4:H5"/>
    <mergeCell ref="J4:J5"/>
    <mergeCell ref="K4:K5"/>
    <mergeCell ref="L4:L5"/>
    <mergeCell ref="F4:F5"/>
    <mergeCell ref="A4:A5"/>
    <mergeCell ref="B4:B5"/>
    <mergeCell ref="C4:C5"/>
    <mergeCell ref="D4:D5"/>
    <mergeCell ref="E4:E5"/>
    <mergeCell ref="I4:I5"/>
  </mergeCells>
  <pageMargins left="0.78749999999999998" right="0.59027779999999996" top="0.59027779999999996" bottom="0.39374999999999999" header="0" footer="0"/>
  <pageSetup paperSize="9" scale="6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workbookViewId="0">
      <selection activeCell="F17" sqref="F17"/>
    </sheetView>
  </sheetViews>
  <sheetFormatPr defaultRowHeight="12.75" x14ac:dyDescent="0.2"/>
  <cols>
    <col min="1" max="1" width="70" style="43" customWidth="1"/>
    <col min="2" max="2" width="14.7109375" style="43" hidden="1" customWidth="1"/>
    <col min="3" max="3" width="19.85546875" style="43" customWidth="1"/>
    <col min="4" max="4" width="18.85546875" style="43" customWidth="1"/>
    <col min="5" max="5" width="14" style="43" customWidth="1"/>
    <col min="6" max="6" width="20.42578125" style="43" customWidth="1"/>
    <col min="7" max="8" width="19.85546875" style="43" customWidth="1"/>
    <col min="9" max="9" width="16.140625" style="43" customWidth="1"/>
    <col min="10" max="10" width="20.5703125" style="43" customWidth="1"/>
    <col min="11" max="11" width="19.28515625" style="43" customWidth="1"/>
    <col min="12" max="253" width="9.140625" style="43"/>
    <col min="254" max="254" width="70" style="43" customWidth="1"/>
    <col min="255" max="255" width="0" style="43" hidden="1" customWidth="1"/>
    <col min="256" max="256" width="19.85546875" style="43" customWidth="1"/>
    <col min="257" max="257" width="18.85546875" style="43" customWidth="1"/>
    <col min="258" max="258" width="14" style="43" customWidth="1"/>
    <col min="259" max="259" width="22.85546875" style="43" customWidth="1"/>
    <col min="260" max="260" width="21.28515625" style="43" customWidth="1"/>
    <col min="261" max="261" width="16.140625" style="43" customWidth="1"/>
    <col min="262" max="509" width="9.140625" style="43"/>
    <col min="510" max="510" width="70" style="43" customWidth="1"/>
    <col min="511" max="511" width="0" style="43" hidden="1" customWidth="1"/>
    <col min="512" max="512" width="19.85546875" style="43" customWidth="1"/>
    <col min="513" max="513" width="18.85546875" style="43" customWidth="1"/>
    <col min="514" max="514" width="14" style="43" customWidth="1"/>
    <col min="515" max="515" width="22.85546875" style="43" customWidth="1"/>
    <col min="516" max="516" width="21.28515625" style="43" customWidth="1"/>
    <col min="517" max="517" width="16.140625" style="43" customWidth="1"/>
    <col min="518" max="765" width="9.140625" style="43"/>
    <col min="766" max="766" width="70" style="43" customWidth="1"/>
    <col min="767" max="767" width="0" style="43" hidden="1" customWidth="1"/>
    <col min="768" max="768" width="19.85546875" style="43" customWidth="1"/>
    <col min="769" max="769" width="18.85546875" style="43" customWidth="1"/>
    <col min="770" max="770" width="14" style="43" customWidth="1"/>
    <col min="771" max="771" width="22.85546875" style="43" customWidth="1"/>
    <col min="772" max="772" width="21.28515625" style="43" customWidth="1"/>
    <col min="773" max="773" width="16.140625" style="43" customWidth="1"/>
    <col min="774" max="1021" width="9.140625" style="43"/>
    <col min="1022" max="1022" width="70" style="43" customWidth="1"/>
    <col min="1023" max="1023" width="0" style="43" hidden="1" customWidth="1"/>
    <col min="1024" max="1024" width="19.85546875" style="43" customWidth="1"/>
    <col min="1025" max="1025" width="18.85546875" style="43" customWidth="1"/>
    <col min="1026" max="1026" width="14" style="43" customWidth="1"/>
    <col min="1027" max="1027" width="22.85546875" style="43" customWidth="1"/>
    <col min="1028" max="1028" width="21.28515625" style="43" customWidth="1"/>
    <col min="1029" max="1029" width="16.140625" style="43" customWidth="1"/>
    <col min="1030" max="1277" width="9.140625" style="43"/>
    <col min="1278" max="1278" width="70" style="43" customWidth="1"/>
    <col min="1279" max="1279" width="0" style="43" hidden="1" customWidth="1"/>
    <col min="1280" max="1280" width="19.85546875" style="43" customWidth="1"/>
    <col min="1281" max="1281" width="18.85546875" style="43" customWidth="1"/>
    <col min="1282" max="1282" width="14" style="43" customWidth="1"/>
    <col min="1283" max="1283" width="22.85546875" style="43" customWidth="1"/>
    <col min="1284" max="1284" width="21.28515625" style="43" customWidth="1"/>
    <col min="1285" max="1285" width="16.140625" style="43" customWidth="1"/>
    <col min="1286" max="1533" width="9.140625" style="43"/>
    <col min="1534" max="1534" width="70" style="43" customWidth="1"/>
    <col min="1535" max="1535" width="0" style="43" hidden="1" customWidth="1"/>
    <col min="1536" max="1536" width="19.85546875" style="43" customWidth="1"/>
    <col min="1537" max="1537" width="18.85546875" style="43" customWidth="1"/>
    <col min="1538" max="1538" width="14" style="43" customWidth="1"/>
    <col min="1539" max="1539" width="22.85546875" style="43" customWidth="1"/>
    <col min="1540" max="1540" width="21.28515625" style="43" customWidth="1"/>
    <col min="1541" max="1541" width="16.140625" style="43" customWidth="1"/>
    <col min="1542" max="1789" width="9.140625" style="43"/>
    <col min="1790" max="1790" width="70" style="43" customWidth="1"/>
    <col min="1791" max="1791" width="0" style="43" hidden="1" customWidth="1"/>
    <col min="1792" max="1792" width="19.85546875" style="43" customWidth="1"/>
    <col min="1793" max="1793" width="18.85546875" style="43" customWidth="1"/>
    <col min="1794" max="1794" width="14" style="43" customWidth="1"/>
    <col min="1795" max="1795" width="22.85546875" style="43" customWidth="1"/>
    <col min="1796" max="1796" width="21.28515625" style="43" customWidth="1"/>
    <col min="1797" max="1797" width="16.140625" style="43" customWidth="1"/>
    <col min="1798" max="2045" width="9.140625" style="43"/>
    <col min="2046" max="2046" width="70" style="43" customWidth="1"/>
    <col min="2047" max="2047" width="0" style="43" hidden="1" customWidth="1"/>
    <col min="2048" max="2048" width="19.85546875" style="43" customWidth="1"/>
    <col min="2049" max="2049" width="18.85546875" style="43" customWidth="1"/>
    <col min="2050" max="2050" width="14" style="43" customWidth="1"/>
    <col min="2051" max="2051" width="22.85546875" style="43" customWidth="1"/>
    <col min="2052" max="2052" width="21.28515625" style="43" customWidth="1"/>
    <col min="2053" max="2053" width="16.140625" style="43" customWidth="1"/>
    <col min="2054" max="2301" width="9.140625" style="43"/>
    <col min="2302" max="2302" width="70" style="43" customWidth="1"/>
    <col min="2303" max="2303" width="0" style="43" hidden="1" customWidth="1"/>
    <col min="2304" max="2304" width="19.85546875" style="43" customWidth="1"/>
    <col min="2305" max="2305" width="18.85546875" style="43" customWidth="1"/>
    <col min="2306" max="2306" width="14" style="43" customWidth="1"/>
    <col min="2307" max="2307" width="22.85546875" style="43" customWidth="1"/>
    <col min="2308" max="2308" width="21.28515625" style="43" customWidth="1"/>
    <col min="2309" max="2309" width="16.140625" style="43" customWidth="1"/>
    <col min="2310" max="2557" width="9.140625" style="43"/>
    <col min="2558" max="2558" width="70" style="43" customWidth="1"/>
    <col min="2559" max="2559" width="0" style="43" hidden="1" customWidth="1"/>
    <col min="2560" max="2560" width="19.85546875" style="43" customWidth="1"/>
    <col min="2561" max="2561" width="18.85546875" style="43" customWidth="1"/>
    <col min="2562" max="2562" width="14" style="43" customWidth="1"/>
    <col min="2563" max="2563" width="22.85546875" style="43" customWidth="1"/>
    <col min="2564" max="2564" width="21.28515625" style="43" customWidth="1"/>
    <col min="2565" max="2565" width="16.140625" style="43" customWidth="1"/>
    <col min="2566" max="2813" width="9.140625" style="43"/>
    <col min="2814" max="2814" width="70" style="43" customWidth="1"/>
    <col min="2815" max="2815" width="0" style="43" hidden="1" customWidth="1"/>
    <col min="2816" max="2816" width="19.85546875" style="43" customWidth="1"/>
    <col min="2817" max="2817" width="18.85546875" style="43" customWidth="1"/>
    <col min="2818" max="2818" width="14" style="43" customWidth="1"/>
    <col min="2819" max="2819" width="22.85546875" style="43" customWidth="1"/>
    <col min="2820" max="2820" width="21.28515625" style="43" customWidth="1"/>
    <col min="2821" max="2821" width="16.140625" style="43" customWidth="1"/>
    <col min="2822" max="3069" width="9.140625" style="43"/>
    <col min="3070" max="3070" width="70" style="43" customWidth="1"/>
    <col min="3071" max="3071" width="0" style="43" hidden="1" customWidth="1"/>
    <col min="3072" max="3072" width="19.85546875" style="43" customWidth="1"/>
    <col min="3073" max="3073" width="18.85546875" style="43" customWidth="1"/>
    <col min="3074" max="3074" width="14" style="43" customWidth="1"/>
    <col min="3075" max="3075" width="22.85546875" style="43" customWidth="1"/>
    <col min="3076" max="3076" width="21.28515625" style="43" customWidth="1"/>
    <col min="3077" max="3077" width="16.140625" style="43" customWidth="1"/>
    <col min="3078" max="3325" width="9.140625" style="43"/>
    <col min="3326" max="3326" width="70" style="43" customWidth="1"/>
    <col min="3327" max="3327" width="0" style="43" hidden="1" customWidth="1"/>
    <col min="3328" max="3328" width="19.85546875" style="43" customWidth="1"/>
    <col min="3329" max="3329" width="18.85546875" style="43" customWidth="1"/>
    <col min="3330" max="3330" width="14" style="43" customWidth="1"/>
    <col min="3331" max="3331" width="22.85546875" style="43" customWidth="1"/>
    <col min="3332" max="3332" width="21.28515625" style="43" customWidth="1"/>
    <col min="3333" max="3333" width="16.140625" style="43" customWidth="1"/>
    <col min="3334" max="3581" width="9.140625" style="43"/>
    <col min="3582" max="3582" width="70" style="43" customWidth="1"/>
    <col min="3583" max="3583" width="0" style="43" hidden="1" customWidth="1"/>
    <col min="3584" max="3584" width="19.85546875" style="43" customWidth="1"/>
    <col min="3585" max="3585" width="18.85546875" style="43" customWidth="1"/>
    <col min="3586" max="3586" width="14" style="43" customWidth="1"/>
    <col min="3587" max="3587" width="22.85546875" style="43" customWidth="1"/>
    <col min="3588" max="3588" width="21.28515625" style="43" customWidth="1"/>
    <col min="3589" max="3589" width="16.140625" style="43" customWidth="1"/>
    <col min="3590" max="3837" width="9.140625" style="43"/>
    <col min="3838" max="3838" width="70" style="43" customWidth="1"/>
    <col min="3839" max="3839" width="0" style="43" hidden="1" customWidth="1"/>
    <col min="3840" max="3840" width="19.85546875" style="43" customWidth="1"/>
    <col min="3841" max="3841" width="18.85546875" style="43" customWidth="1"/>
    <col min="3842" max="3842" width="14" style="43" customWidth="1"/>
    <col min="3843" max="3843" width="22.85546875" style="43" customWidth="1"/>
    <col min="3844" max="3844" width="21.28515625" style="43" customWidth="1"/>
    <col min="3845" max="3845" width="16.140625" style="43" customWidth="1"/>
    <col min="3846" max="4093" width="9.140625" style="43"/>
    <col min="4094" max="4094" width="70" style="43" customWidth="1"/>
    <col min="4095" max="4095" width="0" style="43" hidden="1" customWidth="1"/>
    <col min="4096" max="4096" width="19.85546875" style="43" customWidth="1"/>
    <col min="4097" max="4097" width="18.85546875" style="43" customWidth="1"/>
    <col min="4098" max="4098" width="14" style="43" customWidth="1"/>
    <col min="4099" max="4099" width="22.85546875" style="43" customWidth="1"/>
    <col min="4100" max="4100" width="21.28515625" style="43" customWidth="1"/>
    <col min="4101" max="4101" width="16.140625" style="43" customWidth="1"/>
    <col min="4102" max="4349" width="9.140625" style="43"/>
    <col min="4350" max="4350" width="70" style="43" customWidth="1"/>
    <col min="4351" max="4351" width="0" style="43" hidden="1" customWidth="1"/>
    <col min="4352" max="4352" width="19.85546875" style="43" customWidth="1"/>
    <col min="4353" max="4353" width="18.85546875" style="43" customWidth="1"/>
    <col min="4354" max="4354" width="14" style="43" customWidth="1"/>
    <col min="4355" max="4355" width="22.85546875" style="43" customWidth="1"/>
    <col min="4356" max="4356" width="21.28515625" style="43" customWidth="1"/>
    <col min="4357" max="4357" width="16.140625" style="43" customWidth="1"/>
    <col min="4358" max="4605" width="9.140625" style="43"/>
    <col min="4606" max="4606" width="70" style="43" customWidth="1"/>
    <col min="4607" max="4607" width="0" style="43" hidden="1" customWidth="1"/>
    <col min="4608" max="4608" width="19.85546875" style="43" customWidth="1"/>
    <col min="4609" max="4609" width="18.85546875" style="43" customWidth="1"/>
    <col min="4610" max="4610" width="14" style="43" customWidth="1"/>
    <col min="4611" max="4611" width="22.85546875" style="43" customWidth="1"/>
    <col min="4612" max="4612" width="21.28515625" style="43" customWidth="1"/>
    <col min="4613" max="4613" width="16.140625" style="43" customWidth="1"/>
    <col min="4614" max="4861" width="9.140625" style="43"/>
    <col min="4862" max="4862" width="70" style="43" customWidth="1"/>
    <col min="4863" max="4863" width="0" style="43" hidden="1" customWidth="1"/>
    <col min="4864" max="4864" width="19.85546875" style="43" customWidth="1"/>
    <col min="4865" max="4865" width="18.85546875" style="43" customWidth="1"/>
    <col min="4866" max="4866" width="14" style="43" customWidth="1"/>
    <col min="4867" max="4867" width="22.85546875" style="43" customWidth="1"/>
    <col min="4868" max="4868" width="21.28515625" style="43" customWidth="1"/>
    <col min="4869" max="4869" width="16.140625" style="43" customWidth="1"/>
    <col min="4870" max="5117" width="9.140625" style="43"/>
    <col min="5118" max="5118" width="70" style="43" customWidth="1"/>
    <col min="5119" max="5119" width="0" style="43" hidden="1" customWidth="1"/>
    <col min="5120" max="5120" width="19.85546875" style="43" customWidth="1"/>
    <col min="5121" max="5121" width="18.85546875" style="43" customWidth="1"/>
    <col min="5122" max="5122" width="14" style="43" customWidth="1"/>
    <col min="5123" max="5123" width="22.85546875" style="43" customWidth="1"/>
    <col min="5124" max="5124" width="21.28515625" style="43" customWidth="1"/>
    <col min="5125" max="5125" width="16.140625" style="43" customWidth="1"/>
    <col min="5126" max="5373" width="9.140625" style="43"/>
    <col min="5374" max="5374" width="70" style="43" customWidth="1"/>
    <col min="5375" max="5375" width="0" style="43" hidden="1" customWidth="1"/>
    <col min="5376" max="5376" width="19.85546875" style="43" customWidth="1"/>
    <col min="5377" max="5377" width="18.85546875" style="43" customWidth="1"/>
    <col min="5378" max="5378" width="14" style="43" customWidth="1"/>
    <col min="5379" max="5379" width="22.85546875" style="43" customWidth="1"/>
    <col min="5380" max="5380" width="21.28515625" style="43" customWidth="1"/>
    <col min="5381" max="5381" width="16.140625" style="43" customWidth="1"/>
    <col min="5382" max="5629" width="9.140625" style="43"/>
    <col min="5630" max="5630" width="70" style="43" customWidth="1"/>
    <col min="5631" max="5631" width="0" style="43" hidden="1" customWidth="1"/>
    <col min="5632" max="5632" width="19.85546875" style="43" customWidth="1"/>
    <col min="5633" max="5633" width="18.85546875" style="43" customWidth="1"/>
    <col min="5634" max="5634" width="14" style="43" customWidth="1"/>
    <col min="5635" max="5635" width="22.85546875" style="43" customWidth="1"/>
    <col min="5636" max="5636" width="21.28515625" style="43" customWidth="1"/>
    <col min="5637" max="5637" width="16.140625" style="43" customWidth="1"/>
    <col min="5638" max="5885" width="9.140625" style="43"/>
    <col min="5886" max="5886" width="70" style="43" customWidth="1"/>
    <col min="5887" max="5887" width="0" style="43" hidden="1" customWidth="1"/>
    <col min="5888" max="5888" width="19.85546875" style="43" customWidth="1"/>
    <col min="5889" max="5889" width="18.85546875" style="43" customWidth="1"/>
    <col min="5890" max="5890" width="14" style="43" customWidth="1"/>
    <col min="5891" max="5891" width="22.85546875" style="43" customWidth="1"/>
    <col min="5892" max="5892" width="21.28515625" style="43" customWidth="1"/>
    <col min="5893" max="5893" width="16.140625" style="43" customWidth="1"/>
    <col min="5894" max="6141" width="9.140625" style="43"/>
    <col min="6142" max="6142" width="70" style="43" customWidth="1"/>
    <col min="6143" max="6143" width="0" style="43" hidden="1" customWidth="1"/>
    <col min="6144" max="6144" width="19.85546875" style="43" customWidth="1"/>
    <col min="6145" max="6145" width="18.85546875" style="43" customWidth="1"/>
    <col min="6146" max="6146" width="14" style="43" customWidth="1"/>
    <col min="6147" max="6147" width="22.85546875" style="43" customWidth="1"/>
    <col min="6148" max="6148" width="21.28515625" style="43" customWidth="1"/>
    <col min="6149" max="6149" width="16.140625" style="43" customWidth="1"/>
    <col min="6150" max="6397" width="9.140625" style="43"/>
    <col min="6398" max="6398" width="70" style="43" customWidth="1"/>
    <col min="6399" max="6399" width="0" style="43" hidden="1" customWidth="1"/>
    <col min="6400" max="6400" width="19.85546875" style="43" customWidth="1"/>
    <col min="6401" max="6401" width="18.85546875" style="43" customWidth="1"/>
    <col min="6402" max="6402" width="14" style="43" customWidth="1"/>
    <col min="6403" max="6403" width="22.85546875" style="43" customWidth="1"/>
    <col min="6404" max="6404" width="21.28515625" style="43" customWidth="1"/>
    <col min="6405" max="6405" width="16.140625" style="43" customWidth="1"/>
    <col min="6406" max="6653" width="9.140625" style="43"/>
    <col min="6654" max="6654" width="70" style="43" customWidth="1"/>
    <col min="6655" max="6655" width="0" style="43" hidden="1" customWidth="1"/>
    <col min="6656" max="6656" width="19.85546875" style="43" customWidth="1"/>
    <col min="6657" max="6657" width="18.85546875" style="43" customWidth="1"/>
    <col min="6658" max="6658" width="14" style="43" customWidth="1"/>
    <col min="6659" max="6659" width="22.85546875" style="43" customWidth="1"/>
    <col min="6660" max="6660" width="21.28515625" style="43" customWidth="1"/>
    <col min="6661" max="6661" width="16.140625" style="43" customWidth="1"/>
    <col min="6662" max="6909" width="9.140625" style="43"/>
    <col min="6910" max="6910" width="70" style="43" customWidth="1"/>
    <col min="6911" max="6911" width="0" style="43" hidden="1" customWidth="1"/>
    <col min="6912" max="6912" width="19.85546875" style="43" customWidth="1"/>
    <col min="6913" max="6913" width="18.85546875" style="43" customWidth="1"/>
    <col min="6914" max="6914" width="14" style="43" customWidth="1"/>
    <col min="6915" max="6915" width="22.85546875" style="43" customWidth="1"/>
    <col min="6916" max="6916" width="21.28515625" style="43" customWidth="1"/>
    <col min="6917" max="6917" width="16.140625" style="43" customWidth="1"/>
    <col min="6918" max="7165" width="9.140625" style="43"/>
    <col min="7166" max="7166" width="70" style="43" customWidth="1"/>
    <col min="7167" max="7167" width="0" style="43" hidden="1" customWidth="1"/>
    <col min="7168" max="7168" width="19.85546875" style="43" customWidth="1"/>
    <col min="7169" max="7169" width="18.85546875" style="43" customWidth="1"/>
    <col min="7170" max="7170" width="14" style="43" customWidth="1"/>
    <col min="7171" max="7171" width="22.85546875" style="43" customWidth="1"/>
    <col min="7172" max="7172" width="21.28515625" style="43" customWidth="1"/>
    <col min="7173" max="7173" width="16.140625" style="43" customWidth="1"/>
    <col min="7174" max="7421" width="9.140625" style="43"/>
    <col min="7422" max="7422" width="70" style="43" customWidth="1"/>
    <col min="7423" max="7423" width="0" style="43" hidden="1" customWidth="1"/>
    <col min="7424" max="7424" width="19.85546875" style="43" customWidth="1"/>
    <col min="7425" max="7425" width="18.85546875" style="43" customWidth="1"/>
    <col min="7426" max="7426" width="14" style="43" customWidth="1"/>
    <col min="7427" max="7427" width="22.85546875" style="43" customWidth="1"/>
    <col min="7428" max="7428" width="21.28515625" style="43" customWidth="1"/>
    <col min="7429" max="7429" width="16.140625" style="43" customWidth="1"/>
    <col min="7430" max="7677" width="9.140625" style="43"/>
    <col min="7678" max="7678" width="70" style="43" customWidth="1"/>
    <col min="7679" max="7679" width="0" style="43" hidden="1" customWidth="1"/>
    <col min="7680" max="7680" width="19.85546875" style="43" customWidth="1"/>
    <col min="7681" max="7681" width="18.85546875" style="43" customWidth="1"/>
    <col min="7682" max="7682" width="14" style="43" customWidth="1"/>
    <col min="7683" max="7683" width="22.85546875" style="43" customWidth="1"/>
    <col min="7684" max="7684" width="21.28515625" style="43" customWidth="1"/>
    <col min="7685" max="7685" width="16.140625" style="43" customWidth="1"/>
    <col min="7686" max="7933" width="9.140625" style="43"/>
    <col min="7934" max="7934" width="70" style="43" customWidth="1"/>
    <col min="7935" max="7935" width="0" style="43" hidden="1" customWidth="1"/>
    <col min="7936" max="7936" width="19.85546875" style="43" customWidth="1"/>
    <col min="7937" max="7937" width="18.85546875" style="43" customWidth="1"/>
    <col min="7938" max="7938" width="14" style="43" customWidth="1"/>
    <col min="7939" max="7939" width="22.85546875" style="43" customWidth="1"/>
    <col min="7940" max="7940" width="21.28515625" style="43" customWidth="1"/>
    <col min="7941" max="7941" width="16.140625" style="43" customWidth="1"/>
    <col min="7942" max="8189" width="9.140625" style="43"/>
    <col min="8190" max="8190" width="70" style="43" customWidth="1"/>
    <col min="8191" max="8191" width="0" style="43" hidden="1" customWidth="1"/>
    <col min="8192" max="8192" width="19.85546875" style="43" customWidth="1"/>
    <col min="8193" max="8193" width="18.85546875" style="43" customWidth="1"/>
    <col min="8194" max="8194" width="14" style="43" customWidth="1"/>
    <col min="8195" max="8195" width="22.85546875" style="43" customWidth="1"/>
    <col min="8196" max="8196" width="21.28515625" style="43" customWidth="1"/>
    <col min="8197" max="8197" width="16.140625" style="43" customWidth="1"/>
    <col min="8198" max="8445" width="9.140625" style="43"/>
    <col min="8446" max="8446" width="70" style="43" customWidth="1"/>
    <col min="8447" max="8447" width="0" style="43" hidden="1" customWidth="1"/>
    <col min="8448" max="8448" width="19.85546875" style="43" customWidth="1"/>
    <col min="8449" max="8449" width="18.85546875" style="43" customWidth="1"/>
    <col min="8450" max="8450" width="14" style="43" customWidth="1"/>
    <col min="8451" max="8451" width="22.85546875" style="43" customWidth="1"/>
    <col min="8452" max="8452" width="21.28515625" style="43" customWidth="1"/>
    <col min="8453" max="8453" width="16.140625" style="43" customWidth="1"/>
    <col min="8454" max="8701" width="9.140625" style="43"/>
    <col min="8702" max="8702" width="70" style="43" customWidth="1"/>
    <col min="8703" max="8703" width="0" style="43" hidden="1" customWidth="1"/>
    <col min="8704" max="8704" width="19.85546875" style="43" customWidth="1"/>
    <col min="8705" max="8705" width="18.85546875" style="43" customWidth="1"/>
    <col min="8706" max="8706" width="14" style="43" customWidth="1"/>
    <col min="8707" max="8707" width="22.85546875" style="43" customWidth="1"/>
    <col min="8708" max="8708" width="21.28515625" style="43" customWidth="1"/>
    <col min="8709" max="8709" width="16.140625" style="43" customWidth="1"/>
    <col min="8710" max="8957" width="9.140625" style="43"/>
    <col min="8958" max="8958" width="70" style="43" customWidth="1"/>
    <col min="8959" max="8959" width="0" style="43" hidden="1" customWidth="1"/>
    <col min="8960" max="8960" width="19.85546875" style="43" customWidth="1"/>
    <col min="8961" max="8961" width="18.85546875" style="43" customWidth="1"/>
    <col min="8962" max="8962" width="14" style="43" customWidth="1"/>
    <col min="8963" max="8963" width="22.85546875" style="43" customWidth="1"/>
    <col min="8964" max="8964" width="21.28515625" style="43" customWidth="1"/>
    <col min="8965" max="8965" width="16.140625" style="43" customWidth="1"/>
    <col min="8966" max="9213" width="9.140625" style="43"/>
    <col min="9214" max="9214" width="70" style="43" customWidth="1"/>
    <col min="9215" max="9215" width="0" style="43" hidden="1" customWidth="1"/>
    <col min="9216" max="9216" width="19.85546875" style="43" customWidth="1"/>
    <col min="9217" max="9217" width="18.85546875" style="43" customWidth="1"/>
    <col min="9218" max="9218" width="14" style="43" customWidth="1"/>
    <col min="9219" max="9219" width="22.85546875" style="43" customWidth="1"/>
    <col min="9220" max="9220" width="21.28515625" style="43" customWidth="1"/>
    <col min="9221" max="9221" width="16.140625" style="43" customWidth="1"/>
    <col min="9222" max="9469" width="9.140625" style="43"/>
    <col min="9470" max="9470" width="70" style="43" customWidth="1"/>
    <col min="9471" max="9471" width="0" style="43" hidden="1" customWidth="1"/>
    <col min="9472" max="9472" width="19.85546875" style="43" customWidth="1"/>
    <col min="9473" max="9473" width="18.85546875" style="43" customWidth="1"/>
    <col min="9474" max="9474" width="14" style="43" customWidth="1"/>
    <col min="9475" max="9475" width="22.85546875" style="43" customWidth="1"/>
    <col min="9476" max="9476" width="21.28515625" style="43" customWidth="1"/>
    <col min="9477" max="9477" width="16.140625" style="43" customWidth="1"/>
    <col min="9478" max="9725" width="9.140625" style="43"/>
    <col min="9726" max="9726" width="70" style="43" customWidth="1"/>
    <col min="9727" max="9727" width="0" style="43" hidden="1" customWidth="1"/>
    <col min="9728" max="9728" width="19.85546875" style="43" customWidth="1"/>
    <col min="9729" max="9729" width="18.85546875" style="43" customWidth="1"/>
    <col min="9730" max="9730" width="14" style="43" customWidth="1"/>
    <col min="9731" max="9731" width="22.85546875" style="43" customWidth="1"/>
    <col min="9732" max="9732" width="21.28515625" style="43" customWidth="1"/>
    <col min="9733" max="9733" width="16.140625" style="43" customWidth="1"/>
    <col min="9734" max="9981" width="9.140625" style="43"/>
    <col min="9982" max="9982" width="70" style="43" customWidth="1"/>
    <col min="9983" max="9983" width="0" style="43" hidden="1" customWidth="1"/>
    <col min="9984" max="9984" width="19.85546875" style="43" customWidth="1"/>
    <col min="9985" max="9985" width="18.85546875" style="43" customWidth="1"/>
    <col min="9986" max="9986" width="14" style="43" customWidth="1"/>
    <col min="9987" max="9987" width="22.85546875" style="43" customWidth="1"/>
    <col min="9988" max="9988" width="21.28515625" style="43" customWidth="1"/>
    <col min="9989" max="9989" width="16.140625" style="43" customWidth="1"/>
    <col min="9990" max="10237" width="9.140625" style="43"/>
    <col min="10238" max="10238" width="70" style="43" customWidth="1"/>
    <col min="10239" max="10239" width="0" style="43" hidden="1" customWidth="1"/>
    <col min="10240" max="10240" width="19.85546875" style="43" customWidth="1"/>
    <col min="10241" max="10241" width="18.85546875" style="43" customWidth="1"/>
    <col min="10242" max="10242" width="14" style="43" customWidth="1"/>
    <col min="10243" max="10243" width="22.85546875" style="43" customWidth="1"/>
    <col min="10244" max="10244" width="21.28515625" style="43" customWidth="1"/>
    <col min="10245" max="10245" width="16.140625" style="43" customWidth="1"/>
    <col min="10246" max="10493" width="9.140625" style="43"/>
    <col min="10494" max="10494" width="70" style="43" customWidth="1"/>
    <col min="10495" max="10495" width="0" style="43" hidden="1" customWidth="1"/>
    <col min="10496" max="10496" width="19.85546875" style="43" customWidth="1"/>
    <col min="10497" max="10497" width="18.85546875" style="43" customWidth="1"/>
    <col min="10498" max="10498" width="14" style="43" customWidth="1"/>
    <col min="10499" max="10499" width="22.85546875" style="43" customWidth="1"/>
    <col min="10500" max="10500" width="21.28515625" style="43" customWidth="1"/>
    <col min="10501" max="10501" width="16.140625" style="43" customWidth="1"/>
    <col min="10502" max="10749" width="9.140625" style="43"/>
    <col min="10750" max="10750" width="70" style="43" customWidth="1"/>
    <col min="10751" max="10751" width="0" style="43" hidden="1" customWidth="1"/>
    <col min="10752" max="10752" width="19.85546875" style="43" customWidth="1"/>
    <col min="10753" max="10753" width="18.85546875" style="43" customWidth="1"/>
    <col min="10754" max="10754" width="14" style="43" customWidth="1"/>
    <col min="10755" max="10755" width="22.85546875" style="43" customWidth="1"/>
    <col min="10756" max="10756" width="21.28515625" style="43" customWidth="1"/>
    <col min="10757" max="10757" width="16.140625" style="43" customWidth="1"/>
    <col min="10758" max="11005" width="9.140625" style="43"/>
    <col min="11006" max="11006" width="70" style="43" customWidth="1"/>
    <col min="11007" max="11007" width="0" style="43" hidden="1" customWidth="1"/>
    <col min="11008" max="11008" width="19.85546875" style="43" customWidth="1"/>
    <col min="11009" max="11009" width="18.85546875" style="43" customWidth="1"/>
    <col min="11010" max="11010" width="14" style="43" customWidth="1"/>
    <col min="11011" max="11011" width="22.85546875" style="43" customWidth="1"/>
    <col min="11012" max="11012" width="21.28515625" style="43" customWidth="1"/>
    <col min="11013" max="11013" width="16.140625" style="43" customWidth="1"/>
    <col min="11014" max="11261" width="9.140625" style="43"/>
    <col min="11262" max="11262" width="70" style="43" customWidth="1"/>
    <col min="11263" max="11263" width="0" style="43" hidden="1" customWidth="1"/>
    <col min="11264" max="11264" width="19.85546875" style="43" customWidth="1"/>
    <col min="11265" max="11265" width="18.85546875" style="43" customWidth="1"/>
    <col min="11266" max="11266" width="14" style="43" customWidth="1"/>
    <col min="11267" max="11267" width="22.85546875" style="43" customWidth="1"/>
    <col min="11268" max="11268" width="21.28515625" style="43" customWidth="1"/>
    <col min="11269" max="11269" width="16.140625" style="43" customWidth="1"/>
    <col min="11270" max="11517" width="9.140625" style="43"/>
    <col min="11518" max="11518" width="70" style="43" customWidth="1"/>
    <col min="11519" max="11519" width="0" style="43" hidden="1" customWidth="1"/>
    <col min="11520" max="11520" width="19.85546875" style="43" customWidth="1"/>
    <col min="11521" max="11521" width="18.85546875" style="43" customWidth="1"/>
    <col min="11522" max="11522" width="14" style="43" customWidth="1"/>
    <col min="11523" max="11523" width="22.85546875" style="43" customWidth="1"/>
    <col min="11524" max="11524" width="21.28515625" style="43" customWidth="1"/>
    <col min="11525" max="11525" width="16.140625" style="43" customWidth="1"/>
    <col min="11526" max="11773" width="9.140625" style="43"/>
    <col min="11774" max="11774" width="70" style="43" customWidth="1"/>
    <col min="11775" max="11775" width="0" style="43" hidden="1" customWidth="1"/>
    <col min="11776" max="11776" width="19.85546875" style="43" customWidth="1"/>
    <col min="11777" max="11777" width="18.85546875" style="43" customWidth="1"/>
    <col min="11778" max="11778" width="14" style="43" customWidth="1"/>
    <col min="11779" max="11779" width="22.85546875" style="43" customWidth="1"/>
    <col min="11780" max="11780" width="21.28515625" style="43" customWidth="1"/>
    <col min="11781" max="11781" width="16.140625" style="43" customWidth="1"/>
    <col min="11782" max="12029" width="9.140625" style="43"/>
    <col min="12030" max="12030" width="70" style="43" customWidth="1"/>
    <col min="12031" max="12031" width="0" style="43" hidden="1" customWidth="1"/>
    <col min="12032" max="12032" width="19.85546875" style="43" customWidth="1"/>
    <col min="12033" max="12033" width="18.85546875" style="43" customWidth="1"/>
    <col min="12034" max="12034" width="14" style="43" customWidth="1"/>
    <col min="12035" max="12035" width="22.85546875" style="43" customWidth="1"/>
    <col min="12036" max="12036" width="21.28515625" style="43" customWidth="1"/>
    <col min="12037" max="12037" width="16.140625" style="43" customWidth="1"/>
    <col min="12038" max="12285" width="9.140625" style="43"/>
    <col min="12286" max="12286" width="70" style="43" customWidth="1"/>
    <col min="12287" max="12287" width="0" style="43" hidden="1" customWidth="1"/>
    <col min="12288" max="12288" width="19.85546875" style="43" customWidth="1"/>
    <col min="12289" max="12289" width="18.85546875" style="43" customWidth="1"/>
    <col min="12290" max="12290" width="14" style="43" customWidth="1"/>
    <col min="12291" max="12291" width="22.85546875" style="43" customWidth="1"/>
    <col min="12292" max="12292" width="21.28515625" style="43" customWidth="1"/>
    <col min="12293" max="12293" width="16.140625" style="43" customWidth="1"/>
    <col min="12294" max="12541" width="9.140625" style="43"/>
    <col min="12542" max="12542" width="70" style="43" customWidth="1"/>
    <col min="12543" max="12543" width="0" style="43" hidden="1" customWidth="1"/>
    <col min="12544" max="12544" width="19.85546875" style="43" customWidth="1"/>
    <col min="12545" max="12545" width="18.85546875" style="43" customWidth="1"/>
    <col min="12546" max="12546" width="14" style="43" customWidth="1"/>
    <col min="12547" max="12547" width="22.85546875" style="43" customWidth="1"/>
    <col min="12548" max="12548" width="21.28515625" style="43" customWidth="1"/>
    <col min="12549" max="12549" width="16.140625" style="43" customWidth="1"/>
    <col min="12550" max="12797" width="9.140625" style="43"/>
    <col min="12798" max="12798" width="70" style="43" customWidth="1"/>
    <col min="12799" max="12799" width="0" style="43" hidden="1" customWidth="1"/>
    <col min="12800" max="12800" width="19.85546875" style="43" customWidth="1"/>
    <col min="12801" max="12801" width="18.85546875" style="43" customWidth="1"/>
    <col min="12802" max="12802" width="14" style="43" customWidth="1"/>
    <col min="12803" max="12803" width="22.85546875" style="43" customWidth="1"/>
    <col min="12804" max="12804" width="21.28515625" style="43" customWidth="1"/>
    <col min="12805" max="12805" width="16.140625" style="43" customWidth="1"/>
    <col min="12806" max="13053" width="9.140625" style="43"/>
    <col min="13054" max="13054" width="70" style="43" customWidth="1"/>
    <col min="13055" max="13055" width="0" style="43" hidden="1" customWidth="1"/>
    <col min="13056" max="13056" width="19.85546875" style="43" customWidth="1"/>
    <col min="13057" max="13057" width="18.85546875" style="43" customWidth="1"/>
    <col min="13058" max="13058" width="14" style="43" customWidth="1"/>
    <col min="13059" max="13059" width="22.85546875" style="43" customWidth="1"/>
    <col min="13060" max="13060" width="21.28515625" style="43" customWidth="1"/>
    <col min="13061" max="13061" width="16.140625" style="43" customWidth="1"/>
    <col min="13062" max="13309" width="9.140625" style="43"/>
    <col min="13310" max="13310" width="70" style="43" customWidth="1"/>
    <col min="13311" max="13311" width="0" style="43" hidden="1" customWidth="1"/>
    <col min="13312" max="13312" width="19.85546875" style="43" customWidth="1"/>
    <col min="13313" max="13313" width="18.85546875" style="43" customWidth="1"/>
    <col min="13314" max="13314" width="14" style="43" customWidth="1"/>
    <col min="13315" max="13315" width="22.85546875" style="43" customWidth="1"/>
    <col min="13316" max="13316" width="21.28515625" style="43" customWidth="1"/>
    <col min="13317" max="13317" width="16.140625" style="43" customWidth="1"/>
    <col min="13318" max="13565" width="9.140625" style="43"/>
    <col min="13566" max="13566" width="70" style="43" customWidth="1"/>
    <col min="13567" max="13567" width="0" style="43" hidden="1" customWidth="1"/>
    <col min="13568" max="13568" width="19.85546875" style="43" customWidth="1"/>
    <col min="13569" max="13569" width="18.85546875" style="43" customWidth="1"/>
    <col min="13570" max="13570" width="14" style="43" customWidth="1"/>
    <col min="13571" max="13571" width="22.85546875" style="43" customWidth="1"/>
    <col min="13572" max="13572" width="21.28515625" style="43" customWidth="1"/>
    <col min="13573" max="13573" width="16.140625" style="43" customWidth="1"/>
    <col min="13574" max="13821" width="9.140625" style="43"/>
    <col min="13822" max="13822" width="70" style="43" customWidth="1"/>
    <col min="13823" max="13823" width="0" style="43" hidden="1" customWidth="1"/>
    <col min="13824" max="13824" width="19.85546875" style="43" customWidth="1"/>
    <col min="13825" max="13825" width="18.85546875" style="43" customWidth="1"/>
    <col min="13826" max="13826" width="14" style="43" customWidth="1"/>
    <col min="13827" max="13827" width="22.85546875" style="43" customWidth="1"/>
    <col min="13828" max="13828" width="21.28515625" style="43" customWidth="1"/>
    <col min="13829" max="13829" width="16.140625" style="43" customWidth="1"/>
    <col min="13830" max="14077" width="9.140625" style="43"/>
    <col min="14078" max="14078" width="70" style="43" customWidth="1"/>
    <col min="14079" max="14079" width="0" style="43" hidden="1" customWidth="1"/>
    <col min="14080" max="14080" width="19.85546875" style="43" customWidth="1"/>
    <col min="14081" max="14081" width="18.85546875" style="43" customWidth="1"/>
    <col min="14082" max="14082" width="14" style="43" customWidth="1"/>
    <col min="14083" max="14083" width="22.85546875" style="43" customWidth="1"/>
    <col min="14084" max="14084" width="21.28515625" style="43" customWidth="1"/>
    <col min="14085" max="14085" width="16.140625" style="43" customWidth="1"/>
    <col min="14086" max="14333" width="9.140625" style="43"/>
    <col min="14334" max="14334" width="70" style="43" customWidth="1"/>
    <col min="14335" max="14335" width="0" style="43" hidden="1" customWidth="1"/>
    <col min="14336" max="14336" width="19.85546875" style="43" customWidth="1"/>
    <col min="14337" max="14337" width="18.85546875" style="43" customWidth="1"/>
    <col min="14338" max="14338" width="14" style="43" customWidth="1"/>
    <col min="14339" max="14339" width="22.85546875" style="43" customWidth="1"/>
    <col min="14340" max="14340" width="21.28515625" style="43" customWidth="1"/>
    <col min="14341" max="14341" width="16.140625" style="43" customWidth="1"/>
    <col min="14342" max="14589" width="9.140625" style="43"/>
    <col min="14590" max="14590" width="70" style="43" customWidth="1"/>
    <col min="14591" max="14591" width="0" style="43" hidden="1" customWidth="1"/>
    <col min="14592" max="14592" width="19.85546875" style="43" customWidth="1"/>
    <col min="14593" max="14593" width="18.85546875" style="43" customWidth="1"/>
    <col min="14594" max="14594" width="14" style="43" customWidth="1"/>
    <col min="14595" max="14595" width="22.85546875" style="43" customWidth="1"/>
    <col min="14596" max="14596" width="21.28515625" style="43" customWidth="1"/>
    <col min="14597" max="14597" width="16.140625" style="43" customWidth="1"/>
    <col min="14598" max="14845" width="9.140625" style="43"/>
    <col min="14846" max="14846" width="70" style="43" customWidth="1"/>
    <col min="14847" max="14847" width="0" style="43" hidden="1" customWidth="1"/>
    <col min="14848" max="14848" width="19.85546875" style="43" customWidth="1"/>
    <col min="14849" max="14849" width="18.85546875" style="43" customWidth="1"/>
    <col min="14850" max="14850" width="14" style="43" customWidth="1"/>
    <col min="14851" max="14851" width="22.85546875" style="43" customWidth="1"/>
    <col min="14852" max="14852" width="21.28515625" style="43" customWidth="1"/>
    <col min="14853" max="14853" width="16.140625" style="43" customWidth="1"/>
    <col min="14854" max="15101" width="9.140625" style="43"/>
    <col min="15102" max="15102" width="70" style="43" customWidth="1"/>
    <col min="15103" max="15103" width="0" style="43" hidden="1" customWidth="1"/>
    <col min="15104" max="15104" width="19.85546875" style="43" customWidth="1"/>
    <col min="15105" max="15105" width="18.85546875" style="43" customWidth="1"/>
    <col min="15106" max="15106" width="14" style="43" customWidth="1"/>
    <col min="15107" max="15107" width="22.85546875" style="43" customWidth="1"/>
    <col min="15108" max="15108" width="21.28515625" style="43" customWidth="1"/>
    <col min="15109" max="15109" width="16.140625" style="43" customWidth="1"/>
    <col min="15110" max="15357" width="9.140625" style="43"/>
    <col min="15358" max="15358" width="70" style="43" customWidth="1"/>
    <col min="15359" max="15359" width="0" style="43" hidden="1" customWidth="1"/>
    <col min="15360" max="15360" width="19.85546875" style="43" customWidth="1"/>
    <col min="15361" max="15361" width="18.85546875" style="43" customWidth="1"/>
    <col min="15362" max="15362" width="14" style="43" customWidth="1"/>
    <col min="15363" max="15363" width="22.85546875" style="43" customWidth="1"/>
    <col min="15364" max="15364" width="21.28515625" style="43" customWidth="1"/>
    <col min="15365" max="15365" width="16.140625" style="43" customWidth="1"/>
    <col min="15366" max="15613" width="9.140625" style="43"/>
    <col min="15614" max="15614" width="70" style="43" customWidth="1"/>
    <col min="15615" max="15615" width="0" style="43" hidden="1" customWidth="1"/>
    <col min="15616" max="15616" width="19.85546875" style="43" customWidth="1"/>
    <col min="15617" max="15617" width="18.85546875" style="43" customWidth="1"/>
    <col min="15618" max="15618" width="14" style="43" customWidth="1"/>
    <col min="15619" max="15619" width="22.85546875" style="43" customWidth="1"/>
    <col min="15620" max="15620" width="21.28515625" style="43" customWidth="1"/>
    <col min="15621" max="15621" width="16.140625" style="43" customWidth="1"/>
    <col min="15622" max="15869" width="9.140625" style="43"/>
    <col min="15870" max="15870" width="70" style="43" customWidth="1"/>
    <col min="15871" max="15871" width="0" style="43" hidden="1" customWidth="1"/>
    <col min="15872" max="15872" width="19.85546875" style="43" customWidth="1"/>
    <col min="15873" max="15873" width="18.85546875" style="43" customWidth="1"/>
    <col min="15874" max="15874" width="14" style="43" customWidth="1"/>
    <col min="15875" max="15875" width="22.85546875" style="43" customWidth="1"/>
    <col min="15876" max="15876" width="21.28515625" style="43" customWidth="1"/>
    <col min="15877" max="15877" width="16.140625" style="43" customWidth="1"/>
    <col min="15878" max="16125" width="9.140625" style="43"/>
    <col min="16126" max="16126" width="70" style="43" customWidth="1"/>
    <col min="16127" max="16127" width="0" style="43" hidden="1" customWidth="1"/>
    <col min="16128" max="16128" width="19.85546875" style="43" customWidth="1"/>
    <col min="16129" max="16129" width="18.85546875" style="43" customWidth="1"/>
    <col min="16130" max="16130" width="14" style="43" customWidth="1"/>
    <col min="16131" max="16131" width="22.85546875" style="43" customWidth="1"/>
    <col min="16132" max="16132" width="21.28515625" style="43" customWidth="1"/>
    <col min="16133" max="16133" width="16.140625" style="43" customWidth="1"/>
    <col min="16134" max="16384" width="9.140625" style="43"/>
  </cols>
  <sheetData>
    <row r="1" spans="1:11" ht="23.25" customHeight="1" x14ac:dyDescent="0.25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3.5" thickBot="1" x14ac:dyDescent="0.25">
      <c r="A2" s="44"/>
    </row>
    <row r="3" spans="1:11" ht="37.5" customHeight="1" thickBot="1" x14ac:dyDescent="0.25">
      <c r="A3" s="142" t="s">
        <v>99</v>
      </c>
      <c r="B3" s="144" t="s">
        <v>139</v>
      </c>
      <c r="C3" s="145"/>
      <c r="D3" s="145"/>
      <c r="E3" s="146"/>
      <c r="F3" s="145" t="s">
        <v>140</v>
      </c>
      <c r="G3" s="145"/>
      <c r="H3" s="145"/>
      <c r="I3" s="146"/>
      <c r="J3" s="140" t="s">
        <v>135</v>
      </c>
      <c r="K3" s="140" t="s">
        <v>136</v>
      </c>
    </row>
    <row r="4" spans="1:11" ht="52.5" customHeight="1" thickBot="1" x14ac:dyDescent="0.25">
      <c r="A4" s="143"/>
      <c r="B4" s="62" t="s">
        <v>100</v>
      </c>
      <c r="C4" s="56" t="s">
        <v>101</v>
      </c>
      <c r="D4" s="117" t="s">
        <v>120</v>
      </c>
      <c r="E4" s="63" t="s">
        <v>3</v>
      </c>
      <c r="F4" s="56" t="s">
        <v>101</v>
      </c>
      <c r="G4" s="117" t="s">
        <v>120</v>
      </c>
      <c r="H4" s="119" t="s">
        <v>128</v>
      </c>
      <c r="I4" s="57" t="s">
        <v>3</v>
      </c>
      <c r="J4" s="140"/>
      <c r="K4" s="140"/>
    </row>
    <row r="5" spans="1:11" ht="16.5" customHeight="1" thickBot="1" x14ac:dyDescent="0.25">
      <c r="A5" s="45">
        <v>1</v>
      </c>
      <c r="B5" s="60">
        <v>4</v>
      </c>
      <c r="C5" s="59">
        <v>4</v>
      </c>
      <c r="D5" s="58">
        <v>5</v>
      </c>
      <c r="E5" s="61">
        <v>6</v>
      </c>
      <c r="F5" s="59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</row>
    <row r="6" spans="1:11" ht="32.25" thickBot="1" x14ac:dyDescent="0.25">
      <c r="A6" s="46" t="s">
        <v>113</v>
      </c>
      <c r="B6" s="47" t="e">
        <f>#REF!</f>
        <v>#REF!</v>
      </c>
      <c r="C6" s="48">
        <v>5981214.0800000001</v>
      </c>
      <c r="D6" s="48">
        <v>1314978.1299999999</v>
      </c>
      <c r="E6" s="100">
        <f>D6/C6*100</f>
        <v>21.985137338538465</v>
      </c>
      <c r="F6" s="48">
        <v>6608896.4000000004</v>
      </c>
      <c r="G6" s="48">
        <v>1405093.13</v>
      </c>
      <c r="H6" s="116">
        <f>G6-F6</f>
        <v>-5203803.2700000005</v>
      </c>
      <c r="I6" s="100">
        <f>G6/F6*100</f>
        <v>21.260631805334395</v>
      </c>
      <c r="J6" s="102">
        <f>I6/E6*100</f>
        <v>96.704566716833469</v>
      </c>
      <c r="K6" s="102">
        <f>J6-100</f>
        <v>-3.2954332831665312</v>
      </c>
    </row>
    <row r="7" spans="1:11" ht="32.25" thickBot="1" x14ac:dyDescent="0.25">
      <c r="A7" s="64" t="s">
        <v>114</v>
      </c>
      <c r="B7" s="65" t="e">
        <f>#REF!+#REF!+#REF!+#REF!+#REF!+#REF!</f>
        <v>#REF!</v>
      </c>
      <c r="C7" s="66">
        <v>165982</v>
      </c>
      <c r="D7" s="66">
        <v>16495.5</v>
      </c>
      <c r="E7" s="101">
        <f t="shared" ref="E7:E13" si="0">D7/C7*100</f>
        <v>9.938125820872143</v>
      </c>
      <c r="F7" s="66">
        <v>184428</v>
      </c>
      <c r="G7" s="66">
        <v>0</v>
      </c>
      <c r="H7" s="118">
        <f t="shared" ref="H7:H17" si="1">G7-F7</f>
        <v>-184428</v>
      </c>
      <c r="I7" s="101">
        <f t="shared" ref="I7:I17" si="2">G7/F7*100</f>
        <v>0</v>
      </c>
      <c r="J7" s="101">
        <f t="shared" ref="J7:J17" si="3">I7/E7*100</f>
        <v>0</v>
      </c>
      <c r="K7" s="101">
        <f t="shared" ref="K7:K17" si="4">J7-100</f>
        <v>-100</v>
      </c>
    </row>
    <row r="8" spans="1:11" ht="32.25" thickBot="1" x14ac:dyDescent="0.25">
      <c r="A8" s="51" t="s">
        <v>115</v>
      </c>
      <c r="B8" s="49" t="e">
        <f>#REF!</f>
        <v>#REF!</v>
      </c>
      <c r="C8" s="49">
        <v>1862018.03</v>
      </c>
      <c r="D8" s="49">
        <v>151740.51999999999</v>
      </c>
      <c r="E8" s="100">
        <f t="shared" si="0"/>
        <v>8.1492508426462447</v>
      </c>
      <c r="F8" s="49">
        <v>2667301.33</v>
      </c>
      <c r="G8" s="49">
        <v>130273.31</v>
      </c>
      <c r="H8" s="116">
        <f t="shared" si="1"/>
        <v>-2537028.02</v>
      </c>
      <c r="I8" s="100">
        <f t="shared" si="2"/>
        <v>4.8840867184661132</v>
      </c>
      <c r="J8" s="102">
        <f t="shared" si="3"/>
        <v>59.932953504228379</v>
      </c>
      <c r="K8" s="102">
        <f t="shared" si="4"/>
        <v>-40.067046495771621</v>
      </c>
    </row>
    <row r="9" spans="1:11" ht="16.5" thickBot="1" x14ac:dyDescent="0.25">
      <c r="A9" s="67" t="s">
        <v>116</v>
      </c>
      <c r="B9" s="65" t="e">
        <f>#REF!</f>
        <v>#REF!</v>
      </c>
      <c r="C9" s="66">
        <v>20000</v>
      </c>
      <c r="D9" s="66">
        <v>0</v>
      </c>
      <c r="E9" s="101">
        <f t="shared" si="0"/>
        <v>0</v>
      </c>
      <c r="F9" s="66">
        <v>20000</v>
      </c>
      <c r="G9" s="66">
        <v>0</v>
      </c>
      <c r="H9" s="118">
        <f t="shared" si="1"/>
        <v>-20000</v>
      </c>
      <c r="I9" s="101">
        <f t="shared" si="2"/>
        <v>0</v>
      </c>
      <c r="J9" s="101" t="s">
        <v>25</v>
      </c>
      <c r="K9" s="101" t="s">
        <v>25</v>
      </c>
    </row>
    <row r="10" spans="1:11" ht="32.25" thickBot="1" x14ac:dyDescent="0.25">
      <c r="A10" s="53" t="s">
        <v>117</v>
      </c>
      <c r="B10" s="54" t="e">
        <f>#REF!</f>
        <v>#REF!</v>
      </c>
      <c r="C10" s="55">
        <v>2865595.03</v>
      </c>
      <c r="D10" s="55">
        <v>716398.83</v>
      </c>
      <c r="E10" s="100">
        <f t="shared" si="0"/>
        <v>25.000002530015554</v>
      </c>
      <c r="F10" s="55">
        <v>3250853</v>
      </c>
      <c r="G10" s="55">
        <v>812713.26</v>
      </c>
      <c r="H10" s="116">
        <f t="shared" si="1"/>
        <v>-2438139.7400000002</v>
      </c>
      <c r="I10" s="100">
        <f t="shared" si="2"/>
        <v>25.000000307611568</v>
      </c>
      <c r="J10" s="102">
        <f t="shared" si="3"/>
        <v>99.999991110384954</v>
      </c>
      <c r="K10" s="102">
        <f t="shared" si="4"/>
        <v>-8.8896150458595002E-6</v>
      </c>
    </row>
    <row r="11" spans="1:11" ht="32.25" thickBot="1" x14ac:dyDescent="0.25">
      <c r="A11" s="68" t="s">
        <v>129</v>
      </c>
      <c r="B11" s="69" t="e">
        <f>#REF!</f>
        <v>#REF!</v>
      </c>
      <c r="C11" s="70">
        <v>20000</v>
      </c>
      <c r="D11" s="70">
        <v>9800</v>
      </c>
      <c r="E11" s="101">
        <f t="shared" si="0"/>
        <v>49</v>
      </c>
      <c r="F11" s="70">
        <v>20000</v>
      </c>
      <c r="G11" s="70">
        <v>0</v>
      </c>
      <c r="H11" s="118">
        <f t="shared" si="1"/>
        <v>-20000</v>
      </c>
      <c r="I11" s="101">
        <f t="shared" si="2"/>
        <v>0</v>
      </c>
      <c r="J11" s="101" t="s">
        <v>25</v>
      </c>
      <c r="K11" s="101" t="s">
        <v>25</v>
      </c>
    </row>
    <row r="12" spans="1:11" ht="48" thickBot="1" x14ac:dyDescent="0.25">
      <c r="A12" s="52" t="s">
        <v>118</v>
      </c>
      <c r="B12" s="49" t="e">
        <f>#REF!+#REF!</f>
        <v>#REF!</v>
      </c>
      <c r="C12" s="50">
        <v>10000</v>
      </c>
      <c r="D12" s="50">
        <v>0</v>
      </c>
      <c r="E12" s="100">
        <f t="shared" si="0"/>
        <v>0</v>
      </c>
      <c r="F12" s="50">
        <v>10000</v>
      </c>
      <c r="G12" s="50">
        <v>0</v>
      </c>
      <c r="H12" s="116">
        <f t="shared" si="1"/>
        <v>-10000</v>
      </c>
      <c r="I12" s="100">
        <f t="shared" si="2"/>
        <v>0</v>
      </c>
      <c r="J12" s="102" t="s">
        <v>25</v>
      </c>
      <c r="K12" s="102" t="s">
        <v>25</v>
      </c>
    </row>
    <row r="13" spans="1:11" ht="63.75" thickBot="1" x14ac:dyDescent="0.25">
      <c r="A13" s="71" t="s">
        <v>119</v>
      </c>
      <c r="B13" s="72" t="e">
        <f>#REF!+#REF!+#REF!+#REF!</f>
        <v>#REF!</v>
      </c>
      <c r="C13" s="73">
        <v>30000</v>
      </c>
      <c r="D13" s="73">
        <v>0</v>
      </c>
      <c r="E13" s="101">
        <f t="shared" si="0"/>
        <v>0</v>
      </c>
      <c r="F13" s="73">
        <v>30000</v>
      </c>
      <c r="G13" s="73">
        <v>0</v>
      </c>
      <c r="H13" s="118">
        <f t="shared" si="1"/>
        <v>-30000</v>
      </c>
      <c r="I13" s="101">
        <f t="shared" si="2"/>
        <v>0</v>
      </c>
      <c r="J13" s="101" t="s">
        <v>25</v>
      </c>
      <c r="K13" s="101" t="s">
        <v>25</v>
      </c>
    </row>
    <row r="14" spans="1:11" ht="32.25" thickBot="1" x14ac:dyDescent="0.25">
      <c r="A14" s="52" t="s">
        <v>123</v>
      </c>
      <c r="B14" s="49"/>
      <c r="C14" s="50">
        <v>4000</v>
      </c>
      <c r="D14" s="50">
        <v>0</v>
      </c>
      <c r="E14" s="100">
        <f t="shared" ref="E14:E17" si="5">D14/C14*100</f>
        <v>0</v>
      </c>
      <c r="F14" s="50">
        <v>0</v>
      </c>
      <c r="G14" s="50">
        <v>0</v>
      </c>
      <c r="H14" s="116">
        <f t="shared" si="1"/>
        <v>0</v>
      </c>
      <c r="I14" s="100" t="s">
        <v>25</v>
      </c>
      <c r="J14" s="102" t="s">
        <v>25</v>
      </c>
      <c r="K14" s="102" t="s">
        <v>25</v>
      </c>
    </row>
    <row r="15" spans="1:11" s="111" customFormat="1" ht="35.25" customHeight="1" thickBot="1" x14ac:dyDescent="0.25">
      <c r="A15" s="108" t="s">
        <v>124</v>
      </c>
      <c r="B15" s="109"/>
      <c r="C15" s="110">
        <f>SUM(C6:C14)</f>
        <v>10958809.140000001</v>
      </c>
      <c r="D15" s="110">
        <f>SUM(D6:D14)</f>
        <v>2209412.98</v>
      </c>
      <c r="E15" s="101">
        <f t="shared" si="5"/>
        <v>20.161068157812629</v>
      </c>
      <c r="F15" s="110">
        <f>SUM(F6:F14)</f>
        <v>12791478.73</v>
      </c>
      <c r="G15" s="110">
        <f>SUM(G6:G14)</f>
        <v>2348079.7000000002</v>
      </c>
      <c r="H15" s="118">
        <f t="shared" si="1"/>
        <v>-10443399.030000001</v>
      </c>
      <c r="I15" s="101">
        <f t="shared" si="2"/>
        <v>18.356593084840316</v>
      </c>
      <c r="J15" s="101">
        <f>I15/E15*100</f>
        <v>91.049705011422915</v>
      </c>
      <c r="K15" s="101">
        <f>J15-100</f>
        <v>-8.9502949885770846</v>
      </c>
    </row>
    <row r="16" spans="1:11" ht="48" thickBot="1" x14ac:dyDescent="0.3">
      <c r="A16" s="104" t="s">
        <v>102</v>
      </c>
      <c r="B16" s="107" t="e">
        <f>#REF!</f>
        <v>#REF!</v>
      </c>
      <c r="C16" s="105">
        <v>978156.97</v>
      </c>
      <c r="D16" s="105">
        <v>88112.84</v>
      </c>
      <c r="E16" s="101">
        <f t="shared" si="5"/>
        <v>9.0080470417748995</v>
      </c>
      <c r="F16" s="105">
        <v>2164938.59</v>
      </c>
      <c r="G16" s="105">
        <v>641322.56000000006</v>
      </c>
      <c r="H16" s="118">
        <f t="shared" si="1"/>
        <v>-1523616.0299999998</v>
      </c>
      <c r="I16" s="101">
        <f t="shared" si="2"/>
        <v>29.623129402483428</v>
      </c>
      <c r="J16" s="106">
        <f t="shared" si="3"/>
        <v>328.85185062984129</v>
      </c>
      <c r="K16" s="106">
        <f t="shared" si="4"/>
        <v>228.85185062984129</v>
      </c>
    </row>
    <row r="17" spans="1:11" ht="16.5" thickBot="1" x14ac:dyDescent="0.25">
      <c r="A17" s="52" t="s">
        <v>103</v>
      </c>
      <c r="B17" s="49" t="e">
        <f>B6+B7+B8+B9+B10+B11+B12+B13+#REF!+#REF!+#REF!+#REF!+B16+#REF!+#REF!+#REF!+#REF!</f>
        <v>#REF!</v>
      </c>
      <c r="C17" s="50">
        <f>SUM(C15:C16)</f>
        <v>11936966.110000001</v>
      </c>
      <c r="D17" s="50">
        <f>SUM(D15:D16)</f>
        <v>2297525.8199999998</v>
      </c>
      <c r="E17" s="100">
        <f t="shared" si="5"/>
        <v>19.247150396743478</v>
      </c>
      <c r="F17" s="50">
        <f>SUM(F15:F16)</f>
        <v>14956417.32</v>
      </c>
      <c r="G17" s="50">
        <f>SUM(G15:G16)</f>
        <v>2989402.2600000002</v>
      </c>
      <c r="H17" s="116">
        <f t="shared" si="1"/>
        <v>-11967015.060000001</v>
      </c>
      <c r="I17" s="100">
        <f t="shared" si="2"/>
        <v>19.987422094745348</v>
      </c>
      <c r="J17" s="102">
        <f t="shared" si="3"/>
        <v>103.84613661109606</v>
      </c>
      <c r="K17" s="102">
        <f t="shared" si="4"/>
        <v>3.8461366110960569</v>
      </c>
    </row>
  </sheetData>
  <mergeCells count="6">
    <mergeCell ref="J3:J4"/>
    <mergeCell ref="K3:K4"/>
    <mergeCell ref="A1:K1"/>
    <mergeCell ref="A3:A4"/>
    <mergeCell ref="B3:E3"/>
    <mergeCell ref="F3:I3"/>
  </mergeCells>
  <pageMargins left="1.0236220472440944" right="0.51181102362204722" top="0.47244094488188981" bottom="0.47244094488188981" header="0.35433070866141736" footer="0.27559055118110237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2023-04-04T13:36:42Z</cp:lastPrinted>
  <dcterms:created xsi:type="dcterms:W3CDTF">2017-10-16T08:26:20Z</dcterms:created>
  <dcterms:modified xsi:type="dcterms:W3CDTF">2024-04-02T08:05:11Z</dcterms:modified>
</cp:coreProperties>
</file>